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95" windowHeight="8505"/>
  </bookViews>
  <sheets>
    <sheet name="Sheet1" sheetId="13" r:id="rId1"/>
    <sheet name="4-1" sheetId="1" r:id="rId2"/>
    <sheet name="4-2,3,4" sheetId="2" r:id="rId3"/>
    <sheet name="4-5,6" sheetId="3" r:id="rId4"/>
    <sheet name="4-7,8" sheetId="4" r:id="rId5"/>
    <sheet name="4-9,10" sheetId="5" r:id="rId6"/>
    <sheet name="4-11" sheetId="6" r:id="rId7"/>
    <sheet name="4-12" sheetId="7" r:id="rId8"/>
    <sheet name="4-13" sheetId="8" r:id="rId9"/>
    <sheet name="4-14" sheetId="9" r:id="rId10"/>
    <sheet name="4-15" sheetId="10" r:id="rId11"/>
    <sheet name="4-16" sheetId="11" r:id="rId12"/>
    <sheet name="4-17,18,19" sheetId="12" r:id="rId13"/>
  </sheets>
  <externalReferences>
    <externalReference r:id="rId14"/>
    <externalReference r:id="rId15"/>
    <externalReference r:id="rId16"/>
    <externalReference r:id="rId17"/>
  </externalReferences>
  <calcPr calcId="145621"/>
</workbook>
</file>

<file path=xl/calcChain.xml><?xml version="1.0" encoding="utf-8"?>
<calcChain xmlns="http://schemas.openxmlformats.org/spreadsheetml/2006/main">
  <c r="J55" i="12" l="1"/>
  <c r="J54" i="12"/>
  <c r="J53" i="12"/>
  <c r="J52" i="12"/>
  <c r="J51" i="12"/>
  <c r="J50" i="12"/>
  <c r="J48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C58" i="11"/>
  <c r="C57" i="11"/>
  <c r="C55" i="11"/>
  <c r="C54" i="11"/>
  <c r="C53" i="11"/>
  <c r="C52" i="11"/>
  <c r="C51" i="11"/>
  <c r="C49" i="11"/>
  <c r="C24" i="11" s="1"/>
  <c r="C15" i="11" s="1"/>
  <c r="C48" i="11"/>
  <c r="C47" i="11"/>
  <c r="C46" i="11"/>
  <c r="C45" i="11"/>
  <c r="C43" i="11"/>
  <c r="C42" i="11"/>
  <c r="C41" i="11"/>
  <c r="C40" i="11"/>
  <c r="C39" i="11"/>
  <c r="C37" i="11"/>
  <c r="C36" i="11"/>
  <c r="C35" i="11"/>
  <c r="C34" i="11"/>
  <c r="C33" i="11"/>
  <c r="C21" i="11" s="1"/>
  <c r="C31" i="11"/>
  <c r="C30" i="11"/>
  <c r="C29" i="11"/>
  <c r="C28" i="11"/>
  <c r="C19" i="11" s="1"/>
  <c r="C13" i="11" s="1"/>
  <c r="C27" i="11"/>
  <c r="G25" i="11"/>
  <c r="G16" i="11" s="1"/>
  <c r="F25" i="11"/>
  <c r="E25" i="11"/>
  <c r="E16" i="11" s="1"/>
  <c r="D25" i="11"/>
  <c r="C25" i="11"/>
  <c r="C16" i="11" s="1"/>
  <c r="G24" i="11"/>
  <c r="F24" i="11"/>
  <c r="F15" i="11" s="1"/>
  <c r="E24" i="11"/>
  <c r="D24" i="11"/>
  <c r="D15" i="11" s="1"/>
  <c r="G22" i="11"/>
  <c r="G14" i="11" s="1"/>
  <c r="F22" i="11"/>
  <c r="E22" i="11"/>
  <c r="E14" i="11" s="1"/>
  <c r="D22" i="11"/>
  <c r="C22" i="11"/>
  <c r="C14" i="11" s="1"/>
  <c r="G21" i="11"/>
  <c r="F21" i="11"/>
  <c r="E21" i="11"/>
  <c r="D21" i="11"/>
  <c r="G20" i="11"/>
  <c r="F20" i="11"/>
  <c r="E20" i="11"/>
  <c r="D20" i="11"/>
  <c r="C20" i="11"/>
  <c r="G19" i="11"/>
  <c r="F19" i="11"/>
  <c r="F13" i="11" s="1"/>
  <c r="E19" i="11"/>
  <c r="D19" i="11"/>
  <c r="D13" i="11" s="1"/>
  <c r="G18" i="11"/>
  <c r="G12" i="11" s="1"/>
  <c r="F18" i="11"/>
  <c r="E18" i="11"/>
  <c r="E12" i="11" s="1"/>
  <c r="D18" i="11"/>
  <c r="C18" i="11"/>
  <c r="C12" i="11" s="1"/>
  <c r="F16" i="11"/>
  <c r="D16" i="11"/>
  <c r="G15" i="11"/>
  <c r="E15" i="11"/>
  <c r="F14" i="11"/>
  <c r="D14" i="11"/>
  <c r="G13" i="11"/>
  <c r="E13" i="11"/>
  <c r="F12" i="11"/>
  <c r="F9" i="11" s="1"/>
  <c r="D12" i="11"/>
  <c r="C6" i="11"/>
  <c r="S61" i="10"/>
  <c r="R61" i="10"/>
  <c r="Q61" i="10"/>
  <c r="O61" i="10"/>
  <c r="N61" i="10"/>
  <c r="M61" i="10"/>
  <c r="L61" i="10"/>
  <c r="K61" i="10"/>
  <c r="I61" i="10"/>
  <c r="H61" i="10"/>
  <c r="G61" i="10"/>
  <c r="F61" i="10"/>
  <c r="E61" i="10"/>
  <c r="C61" i="10"/>
  <c r="S60" i="10"/>
  <c r="R60" i="10"/>
  <c r="Q60" i="10"/>
  <c r="O60" i="10"/>
  <c r="N60" i="10"/>
  <c r="M60" i="10"/>
  <c r="L60" i="10"/>
  <c r="K60" i="10"/>
  <c r="I60" i="10"/>
  <c r="H60" i="10"/>
  <c r="G60" i="10"/>
  <c r="F60" i="10"/>
  <c r="E60" i="10"/>
  <c r="C60" i="10"/>
  <c r="S58" i="10"/>
  <c r="R58" i="10"/>
  <c r="Q58" i="10"/>
  <c r="O58" i="10"/>
  <c r="N58" i="10"/>
  <c r="M58" i="10"/>
  <c r="L58" i="10"/>
  <c r="K58" i="10"/>
  <c r="I58" i="10"/>
  <c r="H58" i="10"/>
  <c r="G58" i="10"/>
  <c r="F58" i="10"/>
  <c r="E58" i="10"/>
  <c r="C58" i="10"/>
  <c r="S57" i="10"/>
  <c r="R57" i="10"/>
  <c r="Q57" i="10"/>
  <c r="O57" i="10"/>
  <c r="N57" i="10"/>
  <c r="M57" i="10"/>
  <c r="L57" i="10"/>
  <c r="K57" i="10"/>
  <c r="I57" i="10"/>
  <c r="H57" i="10"/>
  <c r="G57" i="10"/>
  <c r="F57" i="10"/>
  <c r="E57" i="10"/>
  <c r="C57" i="10"/>
  <c r="S56" i="10"/>
  <c r="R56" i="10"/>
  <c r="Q56" i="10"/>
  <c r="O56" i="10"/>
  <c r="N56" i="10"/>
  <c r="M56" i="10"/>
  <c r="L56" i="10"/>
  <c r="K56" i="10"/>
  <c r="I56" i="10"/>
  <c r="H56" i="10"/>
  <c r="G56" i="10"/>
  <c r="F56" i="10"/>
  <c r="E56" i="10"/>
  <c r="C56" i="10"/>
  <c r="S55" i="10"/>
  <c r="R55" i="10"/>
  <c r="Q55" i="10"/>
  <c r="O55" i="10"/>
  <c r="N55" i="10"/>
  <c r="M55" i="10"/>
  <c r="L55" i="10"/>
  <c r="K55" i="10"/>
  <c r="I55" i="10"/>
  <c r="H55" i="10"/>
  <c r="G55" i="10"/>
  <c r="F55" i="10"/>
  <c r="E55" i="10"/>
  <c r="C55" i="10"/>
  <c r="S54" i="10"/>
  <c r="R54" i="10"/>
  <c r="Q54" i="10"/>
  <c r="O54" i="10"/>
  <c r="N54" i="10"/>
  <c r="M54" i="10"/>
  <c r="L54" i="10"/>
  <c r="K54" i="10"/>
  <c r="I54" i="10"/>
  <c r="H54" i="10"/>
  <c r="G54" i="10"/>
  <c r="F54" i="10"/>
  <c r="E54" i="10"/>
  <c r="D54" i="10" s="1"/>
  <c r="C54" i="10"/>
  <c r="S52" i="10"/>
  <c r="S27" i="10" s="1"/>
  <c r="S19" i="10" s="1"/>
  <c r="R52" i="10"/>
  <c r="R27" i="10" s="1"/>
  <c r="R19" i="10" s="1"/>
  <c r="Q52" i="10"/>
  <c r="O52" i="10"/>
  <c r="N52" i="10"/>
  <c r="N27" i="10" s="1"/>
  <c r="N19" i="10" s="1"/>
  <c r="M52" i="10"/>
  <c r="L52" i="10"/>
  <c r="L27" i="10" s="1"/>
  <c r="L19" i="10" s="1"/>
  <c r="K52" i="10"/>
  <c r="I52" i="10"/>
  <c r="H52" i="10"/>
  <c r="H27" i="10" s="1"/>
  <c r="H19" i="10" s="1"/>
  <c r="G52" i="10"/>
  <c r="F52" i="10"/>
  <c r="E52" i="10"/>
  <c r="C52" i="10"/>
  <c r="S51" i="10"/>
  <c r="R51" i="10"/>
  <c r="Q51" i="10"/>
  <c r="O51" i="10"/>
  <c r="N51" i="10"/>
  <c r="M51" i="10"/>
  <c r="L51" i="10"/>
  <c r="K51" i="10"/>
  <c r="I51" i="10"/>
  <c r="H51" i="10"/>
  <c r="G51" i="10"/>
  <c r="F51" i="10"/>
  <c r="E51" i="10"/>
  <c r="C51" i="10"/>
  <c r="S50" i="10"/>
  <c r="R50" i="10"/>
  <c r="Q50" i="10"/>
  <c r="O50" i="10"/>
  <c r="N50" i="10"/>
  <c r="M50" i="10"/>
  <c r="L50" i="10"/>
  <c r="K50" i="10"/>
  <c r="I50" i="10"/>
  <c r="H50" i="10"/>
  <c r="G50" i="10"/>
  <c r="F50" i="10"/>
  <c r="E50" i="10"/>
  <c r="C50" i="10"/>
  <c r="S49" i="10"/>
  <c r="R49" i="10"/>
  <c r="Q49" i="10"/>
  <c r="O49" i="10"/>
  <c r="N49" i="10"/>
  <c r="M49" i="10"/>
  <c r="L49" i="10"/>
  <c r="K49" i="10"/>
  <c r="J49" i="10" s="1"/>
  <c r="I49" i="10"/>
  <c r="H49" i="10"/>
  <c r="G49" i="10"/>
  <c r="F49" i="10"/>
  <c r="E49" i="10"/>
  <c r="C49" i="10"/>
  <c r="S48" i="10"/>
  <c r="R48" i="10"/>
  <c r="Q48" i="10"/>
  <c r="O48" i="10"/>
  <c r="N48" i="10"/>
  <c r="M48" i="10"/>
  <c r="L48" i="10"/>
  <c r="K48" i="10"/>
  <c r="I48" i="10"/>
  <c r="H48" i="10"/>
  <c r="G48" i="10"/>
  <c r="F48" i="10"/>
  <c r="E48" i="10"/>
  <c r="C48" i="10"/>
  <c r="S46" i="10"/>
  <c r="R46" i="10"/>
  <c r="Q46" i="10"/>
  <c r="P46" i="10" s="1"/>
  <c r="O46" i="10"/>
  <c r="N46" i="10"/>
  <c r="M46" i="10"/>
  <c r="L46" i="10"/>
  <c r="K46" i="10"/>
  <c r="I46" i="10"/>
  <c r="H46" i="10"/>
  <c r="G46" i="10"/>
  <c r="F46" i="10"/>
  <c r="E46" i="10"/>
  <c r="C46" i="10"/>
  <c r="S45" i="10"/>
  <c r="R45" i="10"/>
  <c r="Q45" i="10"/>
  <c r="O45" i="10"/>
  <c r="N45" i="10"/>
  <c r="M45" i="10"/>
  <c r="L45" i="10"/>
  <c r="K45" i="10"/>
  <c r="I45" i="10"/>
  <c r="H45" i="10"/>
  <c r="G45" i="10"/>
  <c r="F45" i="10"/>
  <c r="E45" i="10"/>
  <c r="C45" i="10"/>
  <c r="C28" i="10" s="1"/>
  <c r="C20" i="10" s="1"/>
  <c r="S44" i="10"/>
  <c r="R44" i="10"/>
  <c r="P44" i="10" s="1"/>
  <c r="Q44" i="10"/>
  <c r="O44" i="10"/>
  <c r="N44" i="10"/>
  <c r="M44" i="10"/>
  <c r="L44" i="10"/>
  <c r="K44" i="10"/>
  <c r="I44" i="10"/>
  <c r="H44" i="10"/>
  <c r="G44" i="10"/>
  <c r="F44" i="10"/>
  <c r="F27" i="10" s="1"/>
  <c r="F19" i="10" s="1"/>
  <c r="E44" i="10"/>
  <c r="C44" i="10"/>
  <c r="S43" i="10"/>
  <c r="R43" i="10"/>
  <c r="Q43" i="10"/>
  <c r="O43" i="10"/>
  <c r="N43" i="10"/>
  <c r="M43" i="10"/>
  <c r="L43" i="10"/>
  <c r="K43" i="10"/>
  <c r="I43" i="10"/>
  <c r="H43" i="10"/>
  <c r="G43" i="10"/>
  <c r="F43" i="10"/>
  <c r="E43" i="10"/>
  <c r="C43" i="10"/>
  <c r="S42" i="10"/>
  <c r="R42" i="10"/>
  <c r="Q42" i="10"/>
  <c r="O42" i="10"/>
  <c r="N42" i="10"/>
  <c r="M42" i="10"/>
  <c r="L42" i="10"/>
  <c r="K42" i="10"/>
  <c r="I42" i="10"/>
  <c r="H42" i="10"/>
  <c r="G42" i="10"/>
  <c r="F42" i="10"/>
  <c r="E42" i="10"/>
  <c r="C42" i="10"/>
  <c r="S40" i="10"/>
  <c r="R40" i="10"/>
  <c r="Q40" i="10"/>
  <c r="O40" i="10"/>
  <c r="N40" i="10"/>
  <c r="M40" i="10"/>
  <c r="L40" i="10"/>
  <c r="K40" i="10"/>
  <c r="I40" i="10"/>
  <c r="H40" i="10"/>
  <c r="G40" i="10"/>
  <c r="F40" i="10"/>
  <c r="E40" i="10"/>
  <c r="C40" i="10"/>
  <c r="S39" i="10"/>
  <c r="R39" i="10"/>
  <c r="Q39" i="10"/>
  <c r="O39" i="10"/>
  <c r="N39" i="10"/>
  <c r="M39" i="10"/>
  <c r="L39" i="10"/>
  <c r="K39" i="10"/>
  <c r="I39" i="10"/>
  <c r="H39" i="10"/>
  <c r="G39" i="10"/>
  <c r="F39" i="10"/>
  <c r="E39" i="10"/>
  <c r="C39" i="10"/>
  <c r="S38" i="10"/>
  <c r="R38" i="10"/>
  <c r="Q38" i="10"/>
  <c r="O38" i="10"/>
  <c r="N38" i="10"/>
  <c r="M38" i="10"/>
  <c r="L38" i="10"/>
  <c r="K38" i="10"/>
  <c r="I38" i="10"/>
  <c r="H38" i="10"/>
  <c r="G38" i="10"/>
  <c r="F38" i="10"/>
  <c r="E38" i="10"/>
  <c r="C38" i="10"/>
  <c r="S37" i="10"/>
  <c r="R37" i="10"/>
  <c r="Q37" i="10"/>
  <c r="O37" i="10"/>
  <c r="N37" i="10"/>
  <c r="M37" i="10"/>
  <c r="L37" i="10"/>
  <c r="K37" i="10"/>
  <c r="I37" i="10"/>
  <c r="H37" i="10"/>
  <c r="G37" i="10"/>
  <c r="F37" i="10"/>
  <c r="E37" i="10"/>
  <c r="C37" i="10"/>
  <c r="S36" i="10"/>
  <c r="R36" i="10"/>
  <c r="Q36" i="10"/>
  <c r="O36" i="10"/>
  <c r="N36" i="10"/>
  <c r="M36" i="10"/>
  <c r="L36" i="10"/>
  <c r="K36" i="10"/>
  <c r="I36" i="10"/>
  <c r="H36" i="10"/>
  <c r="G36" i="10"/>
  <c r="F36" i="10"/>
  <c r="E36" i="10"/>
  <c r="C36" i="10"/>
  <c r="S34" i="10"/>
  <c r="R34" i="10"/>
  <c r="P34" i="10" s="1"/>
  <c r="Q34" i="10"/>
  <c r="O34" i="10"/>
  <c r="N34" i="10"/>
  <c r="M34" i="10"/>
  <c r="L34" i="10"/>
  <c r="K34" i="10"/>
  <c r="I34" i="10"/>
  <c r="H34" i="10"/>
  <c r="G34" i="10"/>
  <c r="F34" i="10"/>
  <c r="E34" i="10"/>
  <c r="C34" i="10"/>
  <c r="S33" i="10"/>
  <c r="R33" i="10"/>
  <c r="Q33" i="10"/>
  <c r="O33" i="10"/>
  <c r="N33" i="10"/>
  <c r="M33" i="10"/>
  <c r="L33" i="10"/>
  <c r="K33" i="10"/>
  <c r="I33" i="10"/>
  <c r="H33" i="10"/>
  <c r="G33" i="10"/>
  <c r="F33" i="10"/>
  <c r="E33" i="10"/>
  <c r="C33" i="10"/>
  <c r="S32" i="10"/>
  <c r="R32" i="10"/>
  <c r="Q32" i="10"/>
  <c r="O32" i="10"/>
  <c r="N32" i="10"/>
  <c r="M32" i="10"/>
  <c r="L32" i="10"/>
  <c r="K32" i="10"/>
  <c r="I32" i="10"/>
  <c r="H32" i="10"/>
  <c r="G32" i="10"/>
  <c r="F32" i="10"/>
  <c r="E32" i="10"/>
  <c r="C32" i="10"/>
  <c r="S31" i="10"/>
  <c r="S23" i="10" s="1"/>
  <c r="R31" i="10"/>
  <c r="R23" i="10" s="1"/>
  <c r="Q31" i="10"/>
  <c r="O31" i="10"/>
  <c r="O23" i="10" s="1"/>
  <c r="N31" i="10"/>
  <c r="M31" i="10"/>
  <c r="M23" i="10" s="1"/>
  <c r="L31" i="10"/>
  <c r="L23" i="10" s="1"/>
  <c r="K31" i="10"/>
  <c r="I31" i="10"/>
  <c r="I23" i="10" s="1"/>
  <c r="H31" i="10"/>
  <c r="H23" i="10" s="1"/>
  <c r="G31" i="10"/>
  <c r="G23" i="10" s="1"/>
  <c r="F31" i="10"/>
  <c r="E31" i="10"/>
  <c r="C31" i="10"/>
  <c r="C23" i="10" s="1"/>
  <c r="S30" i="10"/>
  <c r="S22" i="10" s="1"/>
  <c r="R30" i="10"/>
  <c r="R22" i="10" s="1"/>
  <c r="Q30" i="10"/>
  <c r="Q22" i="10" s="1"/>
  <c r="O30" i="10"/>
  <c r="O22" i="10" s="1"/>
  <c r="N30" i="10"/>
  <c r="N22" i="10" s="1"/>
  <c r="M30" i="10"/>
  <c r="L30" i="10"/>
  <c r="L22" i="10" s="1"/>
  <c r="K30" i="10"/>
  <c r="J30" i="10" s="1"/>
  <c r="J22" i="10" s="1"/>
  <c r="I30" i="10"/>
  <c r="H30" i="10"/>
  <c r="H22" i="10" s="1"/>
  <c r="G30" i="10"/>
  <c r="G22" i="10" s="1"/>
  <c r="F30" i="10"/>
  <c r="F22" i="10" s="1"/>
  <c r="E30" i="10"/>
  <c r="C30" i="10"/>
  <c r="Q28" i="10"/>
  <c r="Q20" i="10" s="1"/>
  <c r="S26" i="10"/>
  <c r="S18" i="10" s="1"/>
  <c r="I26" i="10"/>
  <c r="I18" i="10" s="1"/>
  <c r="G26" i="10"/>
  <c r="G18" i="10" s="1"/>
  <c r="E26" i="10"/>
  <c r="E18" i="10" s="1"/>
  <c r="Q24" i="10"/>
  <c r="E24" i="10"/>
  <c r="N23" i="10"/>
  <c r="F23" i="10"/>
  <c r="M22" i="10"/>
  <c r="I22" i="10"/>
  <c r="E22" i="10"/>
  <c r="C22" i="10"/>
  <c r="S10" i="10"/>
  <c r="R10" i="10"/>
  <c r="Q10" i="10"/>
  <c r="O10" i="10"/>
  <c r="N10" i="10"/>
  <c r="M10" i="10"/>
  <c r="L10" i="10"/>
  <c r="K10" i="10"/>
  <c r="I10" i="10"/>
  <c r="H10" i="10"/>
  <c r="G10" i="10"/>
  <c r="F10" i="10"/>
  <c r="E10" i="10"/>
  <c r="C10" i="10"/>
  <c r="I57" i="9"/>
  <c r="H57" i="9"/>
  <c r="G57" i="9"/>
  <c r="F57" i="9"/>
  <c r="E57" i="9"/>
  <c r="D57" i="9"/>
  <c r="C57" i="9"/>
  <c r="I56" i="9"/>
  <c r="H56" i="9"/>
  <c r="G56" i="9"/>
  <c r="F56" i="9"/>
  <c r="E56" i="9"/>
  <c r="D56" i="9"/>
  <c r="C56" i="9"/>
  <c r="I54" i="9"/>
  <c r="H54" i="9"/>
  <c r="G54" i="9"/>
  <c r="F54" i="9"/>
  <c r="E54" i="9"/>
  <c r="D54" i="9"/>
  <c r="C54" i="9"/>
  <c r="I53" i="9"/>
  <c r="H53" i="9"/>
  <c r="G53" i="9"/>
  <c r="F53" i="9"/>
  <c r="E53" i="9"/>
  <c r="D53" i="9"/>
  <c r="C53" i="9"/>
  <c r="I52" i="9"/>
  <c r="H52" i="9"/>
  <c r="G52" i="9"/>
  <c r="F52" i="9"/>
  <c r="E52" i="9"/>
  <c r="D52" i="9"/>
  <c r="C52" i="9"/>
  <c r="I51" i="9"/>
  <c r="H51" i="9"/>
  <c r="G51" i="9"/>
  <c r="F51" i="9"/>
  <c r="E51" i="9"/>
  <c r="D51" i="9"/>
  <c r="C51" i="9"/>
  <c r="I50" i="9"/>
  <c r="H50" i="9"/>
  <c r="G50" i="9"/>
  <c r="F50" i="9"/>
  <c r="E50" i="9"/>
  <c r="D50" i="9"/>
  <c r="C50" i="9"/>
  <c r="I48" i="9"/>
  <c r="H48" i="9"/>
  <c r="G48" i="9"/>
  <c r="F48" i="9"/>
  <c r="F23" i="9" s="1"/>
  <c r="F15" i="9" s="1"/>
  <c r="E48" i="9"/>
  <c r="D48" i="9"/>
  <c r="C48" i="9"/>
  <c r="I47" i="9"/>
  <c r="H47" i="9"/>
  <c r="G47" i="9"/>
  <c r="F47" i="9"/>
  <c r="E47" i="9"/>
  <c r="D47" i="9"/>
  <c r="C47" i="9"/>
  <c r="I46" i="9"/>
  <c r="H46" i="9"/>
  <c r="G46" i="9"/>
  <c r="F46" i="9"/>
  <c r="E46" i="9"/>
  <c r="D46" i="9"/>
  <c r="C46" i="9"/>
  <c r="I45" i="9"/>
  <c r="H45" i="9"/>
  <c r="G45" i="9"/>
  <c r="F45" i="9"/>
  <c r="E45" i="9"/>
  <c r="D45" i="9"/>
  <c r="C45" i="9"/>
  <c r="I44" i="9"/>
  <c r="H44" i="9"/>
  <c r="G44" i="9"/>
  <c r="F44" i="9"/>
  <c r="E44" i="9"/>
  <c r="D44" i="9"/>
  <c r="C44" i="9"/>
  <c r="I42" i="9"/>
  <c r="H42" i="9"/>
  <c r="G42" i="9"/>
  <c r="F42" i="9"/>
  <c r="E42" i="9"/>
  <c r="D42" i="9"/>
  <c r="C42" i="9"/>
  <c r="I41" i="9"/>
  <c r="H41" i="9"/>
  <c r="G41" i="9"/>
  <c r="F41" i="9"/>
  <c r="E41" i="9"/>
  <c r="D41" i="9"/>
  <c r="C41" i="9"/>
  <c r="I40" i="9"/>
  <c r="I23" i="9" s="1"/>
  <c r="I15" i="9" s="1"/>
  <c r="H40" i="9"/>
  <c r="G40" i="9"/>
  <c r="F40" i="9"/>
  <c r="E40" i="9"/>
  <c r="E23" i="9" s="1"/>
  <c r="E15" i="9" s="1"/>
  <c r="D40" i="9"/>
  <c r="C40" i="9"/>
  <c r="I39" i="9"/>
  <c r="H39" i="9"/>
  <c r="G39" i="9"/>
  <c r="F39" i="9"/>
  <c r="E39" i="9"/>
  <c r="D39" i="9"/>
  <c r="C39" i="9"/>
  <c r="I38" i="9"/>
  <c r="H38" i="9"/>
  <c r="G38" i="9"/>
  <c r="G20" i="9" s="1"/>
  <c r="F38" i="9"/>
  <c r="E38" i="9"/>
  <c r="D38" i="9"/>
  <c r="C38" i="9"/>
  <c r="I36" i="9"/>
  <c r="H36" i="9"/>
  <c r="G36" i="9"/>
  <c r="F36" i="9"/>
  <c r="E36" i="9"/>
  <c r="D36" i="9"/>
  <c r="C36" i="9"/>
  <c r="I35" i="9"/>
  <c r="H35" i="9"/>
  <c r="G35" i="9"/>
  <c r="F35" i="9"/>
  <c r="E35" i="9"/>
  <c r="E22" i="9" s="1"/>
  <c r="E14" i="9" s="1"/>
  <c r="D35" i="9"/>
  <c r="C35" i="9"/>
  <c r="I34" i="9"/>
  <c r="H34" i="9"/>
  <c r="H22" i="9" s="1"/>
  <c r="H14" i="9" s="1"/>
  <c r="G34" i="9"/>
  <c r="F34" i="9"/>
  <c r="F22" i="9" s="1"/>
  <c r="F14" i="9" s="1"/>
  <c r="E34" i="9"/>
  <c r="D34" i="9"/>
  <c r="D22" i="9" s="1"/>
  <c r="D14" i="9" s="1"/>
  <c r="C34" i="9"/>
  <c r="I33" i="9"/>
  <c r="H33" i="9"/>
  <c r="G33" i="9"/>
  <c r="G21" i="9" s="1"/>
  <c r="F33" i="9"/>
  <c r="E33" i="9"/>
  <c r="D33" i="9"/>
  <c r="C33" i="9"/>
  <c r="C21" i="9" s="1"/>
  <c r="I32" i="9"/>
  <c r="H32" i="9"/>
  <c r="H21" i="9" s="1"/>
  <c r="G32" i="9"/>
  <c r="F32" i="9"/>
  <c r="F21" i="9" s="1"/>
  <c r="E32" i="9"/>
  <c r="D32" i="9"/>
  <c r="C32" i="9"/>
  <c r="I30" i="9"/>
  <c r="H30" i="9"/>
  <c r="G30" i="9"/>
  <c r="F30" i="9"/>
  <c r="E30" i="9"/>
  <c r="D30" i="9"/>
  <c r="C30" i="9"/>
  <c r="I29" i="9"/>
  <c r="H29" i="9"/>
  <c r="H20" i="9" s="1"/>
  <c r="G29" i="9"/>
  <c r="F29" i="9"/>
  <c r="E29" i="9"/>
  <c r="D29" i="9"/>
  <c r="D20" i="9" s="1"/>
  <c r="C29" i="9"/>
  <c r="I28" i="9"/>
  <c r="H28" i="9"/>
  <c r="G28" i="9"/>
  <c r="G24" i="9" s="1"/>
  <c r="G16" i="9" s="1"/>
  <c r="F28" i="9"/>
  <c r="E28" i="9"/>
  <c r="D28" i="9"/>
  <c r="C28" i="9"/>
  <c r="C24" i="9" s="1"/>
  <c r="C16" i="9" s="1"/>
  <c r="I27" i="9"/>
  <c r="I19" i="9" s="1"/>
  <c r="H27" i="9"/>
  <c r="H19" i="9" s="1"/>
  <c r="G27" i="9"/>
  <c r="F27" i="9"/>
  <c r="F19" i="9" s="1"/>
  <c r="F13" i="9" s="1"/>
  <c r="E27" i="9"/>
  <c r="E19" i="9" s="1"/>
  <c r="D27" i="9"/>
  <c r="C27" i="9"/>
  <c r="I26" i="9"/>
  <c r="H26" i="9"/>
  <c r="H18" i="9" s="1"/>
  <c r="G26" i="9"/>
  <c r="G18" i="9" s="1"/>
  <c r="F26" i="9"/>
  <c r="E26" i="9"/>
  <c r="E18" i="9" s="1"/>
  <c r="D26" i="9"/>
  <c r="D18" i="9" s="1"/>
  <c r="C26" i="9"/>
  <c r="I22" i="9"/>
  <c r="I14" i="9" s="1"/>
  <c r="D21" i="9"/>
  <c r="C20" i="9"/>
  <c r="G19" i="9"/>
  <c r="D19" i="9"/>
  <c r="C19" i="9"/>
  <c r="I18" i="9"/>
  <c r="F18" i="9"/>
  <c r="C18" i="9"/>
  <c r="I6" i="9"/>
  <c r="H6" i="9"/>
  <c r="G6" i="9"/>
  <c r="F6" i="9"/>
  <c r="E6" i="9"/>
  <c r="D6" i="9"/>
  <c r="C6" i="9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AT60" i="7"/>
  <c r="AS60" i="7"/>
  <c r="AR60" i="7"/>
  <c r="AQ60" i="7"/>
  <c r="AP60" i="7"/>
  <c r="AO60" i="7"/>
  <c r="AN60" i="7"/>
  <c r="AM60" i="7"/>
  <c r="AL60" i="7"/>
  <c r="AK60" i="7"/>
  <c r="AJ60" i="7"/>
  <c r="AI60" i="7"/>
  <c r="AH60" i="7"/>
  <c r="AG60" i="7"/>
  <c r="AF60" i="7"/>
  <c r="AE60" i="7"/>
  <c r="AD60" i="7"/>
  <c r="AC60" i="7"/>
  <c r="AB60" i="7"/>
  <c r="AA60" i="7"/>
  <c r="Z60" i="7"/>
  <c r="Y60" i="7"/>
  <c r="X60" i="7"/>
  <c r="AT59" i="7"/>
  <c r="AS59" i="7"/>
  <c r="AR59" i="7"/>
  <c r="AQ59" i="7"/>
  <c r="AP59" i="7"/>
  <c r="AO59" i="7"/>
  <c r="AN59" i="7"/>
  <c r="AM59" i="7"/>
  <c r="AL59" i="7"/>
  <c r="AK59" i="7"/>
  <c r="AJ59" i="7"/>
  <c r="AI59" i="7"/>
  <c r="AH59" i="7"/>
  <c r="AG59" i="7"/>
  <c r="AF59" i="7"/>
  <c r="AE59" i="7"/>
  <c r="AD59" i="7"/>
  <c r="AC59" i="7"/>
  <c r="AB59" i="7"/>
  <c r="AA59" i="7"/>
  <c r="Z59" i="7"/>
  <c r="Y59" i="7"/>
  <c r="X59" i="7"/>
  <c r="AT57" i="7"/>
  <c r="AS57" i="7"/>
  <c r="AR57" i="7"/>
  <c r="AQ57" i="7"/>
  <c r="AP57" i="7"/>
  <c r="AO57" i="7"/>
  <c r="AN57" i="7"/>
  <c r="AM57" i="7"/>
  <c r="AL57" i="7"/>
  <c r="AK57" i="7"/>
  <c r="AJ57" i="7"/>
  <c r="AI57" i="7"/>
  <c r="AH57" i="7"/>
  <c r="AG57" i="7"/>
  <c r="AF57" i="7"/>
  <c r="AE57" i="7"/>
  <c r="AD57" i="7"/>
  <c r="AC57" i="7"/>
  <c r="AB57" i="7"/>
  <c r="AA57" i="7"/>
  <c r="Z57" i="7"/>
  <c r="Y57" i="7"/>
  <c r="X57" i="7"/>
  <c r="AT56" i="7"/>
  <c r="AS56" i="7"/>
  <c r="AR56" i="7"/>
  <c r="AQ56" i="7"/>
  <c r="AP56" i="7"/>
  <c r="AO56" i="7"/>
  <c r="AN56" i="7"/>
  <c r="AM56" i="7"/>
  <c r="AL56" i="7"/>
  <c r="AK56" i="7"/>
  <c r="AJ56" i="7"/>
  <c r="AI56" i="7"/>
  <c r="AH56" i="7"/>
  <c r="AG56" i="7"/>
  <c r="AF56" i="7"/>
  <c r="AE56" i="7"/>
  <c r="AD56" i="7"/>
  <c r="AC56" i="7"/>
  <c r="AB56" i="7"/>
  <c r="AA56" i="7"/>
  <c r="Z56" i="7"/>
  <c r="Y56" i="7"/>
  <c r="X56" i="7"/>
  <c r="AT55" i="7"/>
  <c r="AS55" i="7"/>
  <c r="AR55" i="7"/>
  <c r="AQ55" i="7"/>
  <c r="AP55" i="7"/>
  <c r="AO55" i="7"/>
  <c r="AN55" i="7"/>
  <c r="AM55" i="7"/>
  <c r="AL55" i="7"/>
  <c r="AK55" i="7"/>
  <c r="AJ55" i="7"/>
  <c r="AI55" i="7"/>
  <c r="AH55" i="7"/>
  <c r="AG55" i="7"/>
  <c r="AF55" i="7"/>
  <c r="AE55" i="7"/>
  <c r="AD55" i="7"/>
  <c r="AC55" i="7"/>
  <c r="AB55" i="7"/>
  <c r="AA55" i="7"/>
  <c r="Z55" i="7"/>
  <c r="Y55" i="7"/>
  <c r="X55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AT53" i="7"/>
  <c r="AT27" i="7" s="1"/>
  <c r="AT18" i="7" s="1"/>
  <c r="AS53" i="7"/>
  <c r="AR53" i="7"/>
  <c r="AQ53" i="7"/>
  <c r="AP53" i="7"/>
  <c r="AP27" i="7" s="1"/>
  <c r="AP18" i="7" s="1"/>
  <c r="AO53" i="7"/>
  <c r="AN53" i="7"/>
  <c r="AM53" i="7"/>
  <c r="AL53" i="7"/>
  <c r="AL27" i="7" s="1"/>
  <c r="AL18" i="7" s="1"/>
  <c r="AK53" i="7"/>
  <c r="AJ53" i="7"/>
  <c r="AI53" i="7"/>
  <c r="AH53" i="7"/>
  <c r="AH27" i="7" s="1"/>
  <c r="AH18" i="7" s="1"/>
  <c r="AG53" i="7"/>
  <c r="AF53" i="7"/>
  <c r="AE53" i="7"/>
  <c r="AD53" i="7"/>
  <c r="AD27" i="7" s="1"/>
  <c r="AD18" i="7" s="1"/>
  <c r="AC53" i="7"/>
  <c r="AB53" i="7"/>
  <c r="AA53" i="7"/>
  <c r="Z53" i="7"/>
  <c r="Z27" i="7" s="1"/>
  <c r="Z18" i="7" s="1"/>
  <c r="Y53" i="7"/>
  <c r="X53" i="7"/>
  <c r="AT51" i="7"/>
  <c r="AS51" i="7"/>
  <c r="AS26" i="7" s="1"/>
  <c r="AS17" i="7" s="1"/>
  <c r="AR51" i="7"/>
  <c r="AQ51" i="7"/>
  <c r="AP51" i="7"/>
  <c r="AO51" i="7"/>
  <c r="AO26" i="7" s="1"/>
  <c r="AO17" i="7" s="1"/>
  <c r="AN51" i="7"/>
  <c r="AM51" i="7"/>
  <c r="AL51" i="7"/>
  <c r="AK51" i="7"/>
  <c r="AK26" i="7" s="1"/>
  <c r="AK17" i="7" s="1"/>
  <c r="AJ51" i="7"/>
  <c r="AI51" i="7"/>
  <c r="AH51" i="7"/>
  <c r="AG51" i="7"/>
  <c r="AG26" i="7" s="1"/>
  <c r="AG17" i="7" s="1"/>
  <c r="AF51" i="7"/>
  <c r="AE51" i="7"/>
  <c r="AD51" i="7"/>
  <c r="AC51" i="7"/>
  <c r="AC26" i="7" s="1"/>
  <c r="AC17" i="7" s="1"/>
  <c r="AB51" i="7"/>
  <c r="AA51" i="7"/>
  <c r="Z51" i="7"/>
  <c r="Y51" i="7"/>
  <c r="Y26" i="7" s="1"/>
  <c r="Y17" i="7" s="1"/>
  <c r="X51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AT49" i="7"/>
  <c r="AS49" i="7"/>
  <c r="AR49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AT47" i="7"/>
  <c r="AS47" i="7"/>
  <c r="AR47" i="7"/>
  <c r="AQ47" i="7"/>
  <c r="AP47" i="7"/>
  <c r="AO47" i="7"/>
  <c r="AN47" i="7"/>
  <c r="AM47" i="7"/>
  <c r="AL47" i="7"/>
  <c r="AK47" i="7"/>
  <c r="AJ47" i="7"/>
  <c r="AI47" i="7"/>
  <c r="AH47" i="7"/>
  <c r="AG47" i="7"/>
  <c r="AF47" i="7"/>
  <c r="AE47" i="7"/>
  <c r="AD47" i="7"/>
  <c r="AC47" i="7"/>
  <c r="AB47" i="7"/>
  <c r="AA47" i="7"/>
  <c r="Z47" i="7"/>
  <c r="Y47" i="7"/>
  <c r="X47" i="7"/>
  <c r="AT45" i="7"/>
  <c r="AS45" i="7"/>
  <c r="AR45" i="7"/>
  <c r="AQ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AT44" i="7"/>
  <c r="AS44" i="7"/>
  <c r="AR44" i="7"/>
  <c r="AQ44" i="7"/>
  <c r="AQ27" i="7" s="1"/>
  <c r="AQ18" i="7" s="1"/>
  <c r="AP44" i="7"/>
  <c r="AO44" i="7"/>
  <c r="AN44" i="7"/>
  <c r="AM44" i="7"/>
  <c r="AM27" i="7" s="1"/>
  <c r="AM18" i="7" s="1"/>
  <c r="AL44" i="7"/>
  <c r="AK44" i="7"/>
  <c r="AJ44" i="7"/>
  <c r="AI44" i="7"/>
  <c r="AI27" i="7" s="1"/>
  <c r="AI18" i="7" s="1"/>
  <c r="AH44" i="7"/>
  <c r="AG44" i="7"/>
  <c r="AF44" i="7"/>
  <c r="AE44" i="7"/>
  <c r="AE27" i="7" s="1"/>
  <c r="AE18" i="7" s="1"/>
  <c r="AD44" i="7"/>
  <c r="AC44" i="7"/>
  <c r="AB44" i="7"/>
  <c r="AA44" i="7"/>
  <c r="AA27" i="7" s="1"/>
  <c r="AA18" i="7" s="1"/>
  <c r="Z44" i="7"/>
  <c r="Y44" i="7"/>
  <c r="X44" i="7"/>
  <c r="AT43" i="7"/>
  <c r="AT26" i="7" s="1"/>
  <c r="AT17" i="7" s="1"/>
  <c r="AS43" i="7"/>
  <c r="AR43" i="7"/>
  <c r="AQ43" i="7"/>
  <c r="AP43" i="7"/>
  <c r="AP26" i="7" s="1"/>
  <c r="AP17" i="7" s="1"/>
  <c r="AO43" i="7"/>
  <c r="AN43" i="7"/>
  <c r="AM43" i="7"/>
  <c r="AL43" i="7"/>
  <c r="AL26" i="7" s="1"/>
  <c r="AL17" i="7" s="1"/>
  <c r="AK43" i="7"/>
  <c r="AJ43" i="7"/>
  <c r="AI43" i="7"/>
  <c r="AH43" i="7"/>
  <c r="AH26" i="7" s="1"/>
  <c r="AH17" i="7" s="1"/>
  <c r="AG43" i="7"/>
  <c r="AF43" i="7"/>
  <c r="AE43" i="7"/>
  <c r="AD43" i="7"/>
  <c r="AD26" i="7" s="1"/>
  <c r="AD17" i="7" s="1"/>
  <c r="AC43" i="7"/>
  <c r="AB43" i="7"/>
  <c r="AA43" i="7"/>
  <c r="Z43" i="7"/>
  <c r="Z26" i="7" s="1"/>
  <c r="Z17" i="7" s="1"/>
  <c r="Y43" i="7"/>
  <c r="X43" i="7"/>
  <c r="AT42" i="7"/>
  <c r="AS42" i="7"/>
  <c r="AR42" i="7"/>
  <c r="AQ42" i="7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AT41" i="7"/>
  <c r="AS41" i="7"/>
  <c r="AR41" i="7"/>
  <c r="AR22" i="7" s="1"/>
  <c r="AQ41" i="7"/>
  <c r="AP41" i="7"/>
  <c r="AO41" i="7"/>
  <c r="AN41" i="7"/>
  <c r="AN22" i="7" s="1"/>
  <c r="AM41" i="7"/>
  <c r="AL41" i="7"/>
  <c r="AK41" i="7"/>
  <c r="AJ41" i="7"/>
  <c r="AJ22" i="7" s="1"/>
  <c r="AJ14" i="7" s="1"/>
  <c r="AI41" i="7"/>
  <c r="AH41" i="7"/>
  <c r="AG41" i="7"/>
  <c r="AF41" i="7"/>
  <c r="AF22" i="7" s="1"/>
  <c r="AE41" i="7"/>
  <c r="AD41" i="7"/>
  <c r="AC41" i="7"/>
  <c r="AB41" i="7"/>
  <c r="AB22" i="7" s="1"/>
  <c r="AA41" i="7"/>
  <c r="Z41" i="7"/>
  <c r="Y41" i="7"/>
  <c r="X41" i="7"/>
  <c r="X22" i="7" s="1"/>
  <c r="AT39" i="7"/>
  <c r="AS39" i="7"/>
  <c r="AR39" i="7"/>
  <c r="AQ39" i="7"/>
  <c r="AQ22" i="7" s="1"/>
  <c r="AP39" i="7"/>
  <c r="AO39" i="7"/>
  <c r="AN39" i="7"/>
  <c r="AM39" i="7"/>
  <c r="AM22" i="7" s="1"/>
  <c r="AL39" i="7"/>
  <c r="AK39" i="7"/>
  <c r="AJ39" i="7"/>
  <c r="AI39" i="7"/>
  <c r="AI22" i="7" s="1"/>
  <c r="AH39" i="7"/>
  <c r="AG39" i="7"/>
  <c r="AF39" i="7"/>
  <c r="AE39" i="7"/>
  <c r="AE22" i="7" s="1"/>
  <c r="AD39" i="7"/>
  <c r="AC39" i="7"/>
  <c r="AB39" i="7"/>
  <c r="AA39" i="7"/>
  <c r="AA22" i="7" s="1"/>
  <c r="Z39" i="7"/>
  <c r="Y39" i="7"/>
  <c r="X39" i="7"/>
  <c r="AT38" i="7"/>
  <c r="AT24" i="7" s="1"/>
  <c r="AT16" i="7" s="1"/>
  <c r="AS38" i="7"/>
  <c r="AR38" i="7"/>
  <c r="AQ38" i="7"/>
  <c r="AP38" i="7"/>
  <c r="AP24" i="7" s="1"/>
  <c r="AP16" i="7" s="1"/>
  <c r="AO38" i="7"/>
  <c r="AN38" i="7"/>
  <c r="AM38" i="7"/>
  <c r="AL38" i="7"/>
  <c r="AL24" i="7" s="1"/>
  <c r="AL16" i="7" s="1"/>
  <c r="AK38" i="7"/>
  <c r="AJ38" i="7"/>
  <c r="AI38" i="7"/>
  <c r="AH38" i="7"/>
  <c r="AH24" i="7" s="1"/>
  <c r="AH16" i="7" s="1"/>
  <c r="AG38" i="7"/>
  <c r="AF38" i="7"/>
  <c r="AE38" i="7"/>
  <c r="AD38" i="7"/>
  <c r="AD24" i="7" s="1"/>
  <c r="AD16" i="7" s="1"/>
  <c r="AC38" i="7"/>
  <c r="AB38" i="7"/>
  <c r="AA38" i="7"/>
  <c r="Z38" i="7"/>
  <c r="Z24" i="7" s="1"/>
  <c r="Z16" i="7" s="1"/>
  <c r="Y38" i="7"/>
  <c r="X38" i="7"/>
  <c r="AT37" i="7"/>
  <c r="AS37" i="7"/>
  <c r="AS24" i="7" s="1"/>
  <c r="AS16" i="7" s="1"/>
  <c r="AR37" i="7"/>
  <c r="AQ37" i="7"/>
  <c r="AP37" i="7"/>
  <c r="AO37" i="7"/>
  <c r="AO24" i="7" s="1"/>
  <c r="AO16" i="7" s="1"/>
  <c r="AN37" i="7"/>
  <c r="AM37" i="7"/>
  <c r="AL37" i="7"/>
  <c r="AK37" i="7"/>
  <c r="AK24" i="7" s="1"/>
  <c r="AK16" i="7" s="1"/>
  <c r="AJ37" i="7"/>
  <c r="AI37" i="7"/>
  <c r="AH37" i="7"/>
  <c r="AG37" i="7"/>
  <c r="AG24" i="7" s="1"/>
  <c r="AG16" i="7" s="1"/>
  <c r="AF37" i="7"/>
  <c r="AE37" i="7"/>
  <c r="AD37" i="7"/>
  <c r="AC37" i="7"/>
  <c r="AC24" i="7" s="1"/>
  <c r="AC16" i="7" s="1"/>
  <c r="AB37" i="7"/>
  <c r="AA37" i="7"/>
  <c r="Z37" i="7"/>
  <c r="Y37" i="7"/>
  <c r="Y24" i="7" s="1"/>
  <c r="Y16" i="7" s="1"/>
  <c r="X37" i="7"/>
  <c r="AT36" i="7"/>
  <c r="AS36" i="7"/>
  <c r="AR36" i="7"/>
  <c r="AR23" i="7" s="1"/>
  <c r="AQ36" i="7"/>
  <c r="AP36" i="7"/>
  <c r="AO36" i="7"/>
  <c r="AN36" i="7"/>
  <c r="AN23" i="7" s="1"/>
  <c r="AM36" i="7"/>
  <c r="AL36" i="7"/>
  <c r="AK36" i="7"/>
  <c r="AJ36" i="7"/>
  <c r="AJ23" i="7" s="1"/>
  <c r="AI36" i="7"/>
  <c r="AH36" i="7"/>
  <c r="AG36" i="7"/>
  <c r="AF36" i="7"/>
  <c r="AF23" i="7" s="1"/>
  <c r="AE36" i="7"/>
  <c r="AD36" i="7"/>
  <c r="AC36" i="7"/>
  <c r="AB36" i="7"/>
  <c r="AB23" i="7" s="1"/>
  <c r="AA36" i="7"/>
  <c r="Z36" i="7"/>
  <c r="Y36" i="7"/>
  <c r="X36" i="7"/>
  <c r="X23" i="7" s="1"/>
  <c r="AT35" i="7"/>
  <c r="AS35" i="7"/>
  <c r="AR35" i="7"/>
  <c r="AQ35" i="7"/>
  <c r="AQ23" i="7" s="1"/>
  <c r="AP35" i="7"/>
  <c r="AO35" i="7"/>
  <c r="AN35" i="7"/>
  <c r="AM35" i="7"/>
  <c r="AM23" i="7" s="1"/>
  <c r="AL35" i="7"/>
  <c r="AK35" i="7"/>
  <c r="AJ35" i="7"/>
  <c r="AI35" i="7"/>
  <c r="AI23" i="7" s="1"/>
  <c r="AH35" i="7"/>
  <c r="AG35" i="7"/>
  <c r="AF35" i="7"/>
  <c r="AE35" i="7"/>
  <c r="AE23" i="7" s="1"/>
  <c r="AD35" i="7"/>
  <c r="AC35" i="7"/>
  <c r="AB35" i="7"/>
  <c r="AA35" i="7"/>
  <c r="AA23" i="7" s="1"/>
  <c r="Z35" i="7"/>
  <c r="Y35" i="7"/>
  <c r="X35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AT31" i="7"/>
  <c r="AS31" i="7"/>
  <c r="AR31" i="7"/>
  <c r="AR27" i="7" s="1"/>
  <c r="AR18" i="7" s="1"/>
  <c r="AQ31" i="7"/>
  <c r="AP31" i="7"/>
  <c r="AO31" i="7"/>
  <c r="AN31" i="7"/>
  <c r="AN27" i="7" s="1"/>
  <c r="AN18" i="7" s="1"/>
  <c r="AM31" i="7"/>
  <c r="AL31" i="7"/>
  <c r="AK31" i="7"/>
  <c r="AJ31" i="7"/>
  <c r="AJ27" i="7" s="1"/>
  <c r="AJ18" i="7" s="1"/>
  <c r="AI31" i="7"/>
  <c r="AH31" i="7"/>
  <c r="AG31" i="7"/>
  <c r="AF31" i="7"/>
  <c r="AF27" i="7" s="1"/>
  <c r="AF18" i="7" s="1"/>
  <c r="AE31" i="7"/>
  <c r="AD31" i="7"/>
  <c r="AC31" i="7"/>
  <c r="AB31" i="7"/>
  <c r="AB27" i="7" s="1"/>
  <c r="AB18" i="7" s="1"/>
  <c r="AA31" i="7"/>
  <c r="Z31" i="7"/>
  <c r="Y31" i="7"/>
  <c r="X31" i="7"/>
  <c r="X27" i="7" s="1"/>
  <c r="X18" i="7" s="1"/>
  <c r="AT30" i="7"/>
  <c r="AS30" i="7"/>
  <c r="AR30" i="7"/>
  <c r="AQ30" i="7"/>
  <c r="AQ21" i="7" s="1"/>
  <c r="AQ15" i="7" s="1"/>
  <c r="AP30" i="7"/>
  <c r="AO30" i="7"/>
  <c r="AN30" i="7"/>
  <c r="AM30" i="7"/>
  <c r="AM21" i="7" s="1"/>
  <c r="AM15" i="7" s="1"/>
  <c r="AL30" i="7"/>
  <c r="AK30" i="7"/>
  <c r="AJ30" i="7"/>
  <c r="AI30" i="7"/>
  <c r="AI21" i="7" s="1"/>
  <c r="AI15" i="7" s="1"/>
  <c r="AH30" i="7"/>
  <c r="AG30" i="7"/>
  <c r="AF30" i="7"/>
  <c r="AE30" i="7"/>
  <c r="AE21" i="7" s="1"/>
  <c r="AE15" i="7" s="1"/>
  <c r="AD30" i="7"/>
  <c r="AC30" i="7"/>
  <c r="AB30" i="7"/>
  <c r="AA30" i="7"/>
  <c r="AA21" i="7" s="1"/>
  <c r="AA15" i="7" s="1"/>
  <c r="Z30" i="7"/>
  <c r="Y30" i="7"/>
  <c r="X30" i="7"/>
  <c r="AT29" i="7"/>
  <c r="AT20" i="7" s="1"/>
  <c r="AT14" i="7" s="1"/>
  <c r="AS29" i="7"/>
  <c r="AR29" i="7"/>
  <c r="AQ29" i="7"/>
  <c r="AP29" i="7"/>
  <c r="AP20" i="7" s="1"/>
  <c r="AP14" i="7" s="1"/>
  <c r="AO29" i="7"/>
  <c r="AN29" i="7"/>
  <c r="AM29" i="7"/>
  <c r="AL29" i="7"/>
  <c r="AL20" i="7" s="1"/>
  <c r="AL14" i="7" s="1"/>
  <c r="AK29" i="7"/>
  <c r="AJ29" i="7"/>
  <c r="AI29" i="7"/>
  <c r="AH29" i="7"/>
  <c r="AH20" i="7" s="1"/>
  <c r="AH14" i="7" s="1"/>
  <c r="AG29" i="7"/>
  <c r="AF29" i="7"/>
  <c r="AE29" i="7"/>
  <c r="AD29" i="7"/>
  <c r="AD20" i="7" s="1"/>
  <c r="AD14" i="7" s="1"/>
  <c r="AC29" i="7"/>
  <c r="AB29" i="7"/>
  <c r="AA29" i="7"/>
  <c r="Z29" i="7"/>
  <c r="Z20" i="7" s="1"/>
  <c r="Z14" i="7" s="1"/>
  <c r="Y29" i="7"/>
  <c r="X29" i="7"/>
  <c r="AS27" i="7"/>
  <c r="AS18" i="7" s="1"/>
  <c r="AO27" i="7"/>
  <c r="AO18" i="7" s="1"/>
  <c r="AK27" i="7"/>
  <c r="AK18" i="7" s="1"/>
  <c r="AG27" i="7"/>
  <c r="AG18" i="7" s="1"/>
  <c r="AC27" i="7"/>
  <c r="AC18" i="7" s="1"/>
  <c r="Y27" i="7"/>
  <c r="Y18" i="7" s="1"/>
  <c r="AR26" i="7"/>
  <c r="AR17" i="7" s="1"/>
  <c r="AQ26" i="7"/>
  <c r="AQ17" i="7" s="1"/>
  <c r="AN26" i="7"/>
  <c r="AN17" i="7" s="1"/>
  <c r="AM26" i="7"/>
  <c r="AM17" i="7" s="1"/>
  <c r="AJ26" i="7"/>
  <c r="AJ17" i="7" s="1"/>
  <c r="AI26" i="7"/>
  <c r="AI17" i="7" s="1"/>
  <c r="AF26" i="7"/>
  <c r="AF17" i="7" s="1"/>
  <c r="AE26" i="7"/>
  <c r="AE17" i="7" s="1"/>
  <c r="AB26" i="7"/>
  <c r="AB17" i="7" s="1"/>
  <c r="AA26" i="7"/>
  <c r="AA17" i="7" s="1"/>
  <c r="X26" i="7"/>
  <c r="X17" i="7" s="1"/>
  <c r="AR24" i="7"/>
  <c r="AR16" i="7" s="1"/>
  <c r="AQ24" i="7"/>
  <c r="AQ16" i="7" s="1"/>
  <c r="AN24" i="7"/>
  <c r="AN16" i="7" s="1"/>
  <c r="AM24" i="7"/>
  <c r="AM16" i="7" s="1"/>
  <c r="AJ24" i="7"/>
  <c r="AJ16" i="7" s="1"/>
  <c r="AI24" i="7"/>
  <c r="AI16" i="7" s="1"/>
  <c r="AF24" i="7"/>
  <c r="AF16" i="7" s="1"/>
  <c r="AE24" i="7"/>
  <c r="AE16" i="7" s="1"/>
  <c r="AB24" i="7"/>
  <c r="AB16" i="7" s="1"/>
  <c r="AA24" i="7"/>
  <c r="AA16" i="7" s="1"/>
  <c r="X24" i="7"/>
  <c r="X16" i="7" s="1"/>
  <c r="AT23" i="7"/>
  <c r="AT15" i="7" s="1"/>
  <c r="AS23" i="7"/>
  <c r="AP23" i="7"/>
  <c r="AO23" i="7"/>
  <c r="AL23" i="7"/>
  <c r="AL15" i="7" s="1"/>
  <c r="AK23" i="7"/>
  <c r="AH23" i="7"/>
  <c r="AH15" i="7" s="1"/>
  <c r="AG23" i="7"/>
  <c r="AD23" i="7"/>
  <c r="AD15" i="7" s="1"/>
  <c r="AC23" i="7"/>
  <c r="Z23" i="7"/>
  <c r="Y23" i="7"/>
  <c r="AT22" i="7"/>
  <c r="AS22" i="7"/>
  <c r="AP22" i="7"/>
  <c r="AO22" i="7"/>
  <c r="AL22" i="7"/>
  <c r="AK22" i="7"/>
  <c r="AH22" i="7"/>
  <c r="AG22" i="7"/>
  <c r="AD22" i="7"/>
  <c r="AC22" i="7"/>
  <c r="Z22" i="7"/>
  <c r="Y22" i="7"/>
  <c r="AT21" i="7"/>
  <c r="AS21" i="7"/>
  <c r="AR21" i="7"/>
  <c r="AP21" i="7"/>
  <c r="AO21" i="7"/>
  <c r="AN21" i="7"/>
  <c r="AL21" i="7"/>
  <c r="AK21" i="7"/>
  <c r="AJ21" i="7"/>
  <c r="AH21" i="7"/>
  <c r="AG21" i="7"/>
  <c r="AF21" i="7"/>
  <c r="AD21" i="7"/>
  <c r="AC21" i="7"/>
  <c r="AB21" i="7"/>
  <c r="Z21" i="7"/>
  <c r="Y21" i="7"/>
  <c r="X21" i="7"/>
  <c r="AS20" i="7"/>
  <c r="AR20" i="7"/>
  <c r="AQ20" i="7"/>
  <c r="AO20" i="7"/>
  <c r="AN20" i="7"/>
  <c r="AM20" i="7"/>
  <c r="AK20" i="7"/>
  <c r="AJ20" i="7"/>
  <c r="AI20" i="7"/>
  <c r="AG20" i="7"/>
  <c r="AF20" i="7"/>
  <c r="AE20" i="7"/>
  <c r="AC20" i="7"/>
  <c r="AB20" i="7"/>
  <c r="AA20" i="7"/>
  <c r="Y20" i="7"/>
  <c r="X20" i="7"/>
  <c r="AP15" i="7"/>
  <c r="Z15" i="7"/>
  <c r="AT8" i="7"/>
  <c r="AS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R60" i="6"/>
  <c r="N60" i="6"/>
  <c r="K60" i="6"/>
  <c r="E60" i="6"/>
  <c r="D60" i="6" s="1"/>
  <c r="R59" i="6"/>
  <c r="N59" i="6"/>
  <c r="K59" i="6"/>
  <c r="E59" i="6"/>
  <c r="D59" i="6" s="1"/>
  <c r="R57" i="6"/>
  <c r="N57" i="6"/>
  <c r="D57" i="6" s="1"/>
  <c r="K57" i="6"/>
  <c r="E57" i="6"/>
  <c r="R56" i="6"/>
  <c r="R27" i="6" s="1"/>
  <c r="R19" i="6" s="1"/>
  <c r="N56" i="6"/>
  <c r="K56" i="6"/>
  <c r="E56" i="6"/>
  <c r="D56" i="6"/>
  <c r="R55" i="6"/>
  <c r="N55" i="6"/>
  <c r="K55" i="6"/>
  <c r="E55" i="6"/>
  <c r="D55" i="6" s="1"/>
  <c r="R54" i="6"/>
  <c r="N54" i="6"/>
  <c r="K54" i="6"/>
  <c r="E54" i="6"/>
  <c r="D54" i="6" s="1"/>
  <c r="R53" i="6"/>
  <c r="N53" i="6"/>
  <c r="D53" i="6" s="1"/>
  <c r="K53" i="6"/>
  <c r="E53" i="6"/>
  <c r="R51" i="6"/>
  <c r="N51" i="6"/>
  <c r="K51" i="6"/>
  <c r="E51" i="6"/>
  <c r="E26" i="6" s="1"/>
  <c r="E18" i="6" s="1"/>
  <c r="D51" i="6"/>
  <c r="R50" i="6"/>
  <c r="N50" i="6"/>
  <c r="K50" i="6"/>
  <c r="E50" i="6"/>
  <c r="D50" i="6" s="1"/>
  <c r="R49" i="6"/>
  <c r="N49" i="6"/>
  <c r="K49" i="6"/>
  <c r="E49" i="6"/>
  <c r="D49" i="6" s="1"/>
  <c r="R48" i="6"/>
  <c r="N48" i="6"/>
  <c r="D48" i="6" s="1"/>
  <c r="K48" i="6"/>
  <c r="E48" i="6"/>
  <c r="R47" i="6"/>
  <c r="N47" i="6"/>
  <c r="K47" i="6"/>
  <c r="E47" i="6"/>
  <c r="D47" i="6"/>
  <c r="R45" i="6"/>
  <c r="N45" i="6"/>
  <c r="K45" i="6"/>
  <c r="E45" i="6"/>
  <c r="D45" i="6" s="1"/>
  <c r="R44" i="6"/>
  <c r="N44" i="6"/>
  <c r="K44" i="6"/>
  <c r="E44" i="6"/>
  <c r="D44" i="6" s="1"/>
  <c r="R43" i="6"/>
  <c r="R26" i="6" s="1"/>
  <c r="R18" i="6" s="1"/>
  <c r="N43" i="6"/>
  <c r="N26" i="6" s="1"/>
  <c r="N18" i="6" s="1"/>
  <c r="K43" i="6"/>
  <c r="E43" i="6"/>
  <c r="R42" i="6"/>
  <c r="N42" i="6"/>
  <c r="K42" i="6"/>
  <c r="E42" i="6"/>
  <c r="D42" i="6"/>
  <c r="R41" i="6"/>
  <c r="N41" i="6"/>
  <c r="K41" i="6"/>
  <c r="E41" i="6"/>
  <c r="D41" i="6" s="1"/>
  <c r="R39" i="6"/>
  <c r="N39" i="6"/>
  <c r="K39" i="6"/>
  <c r="K23" i="6" s="1"/>
  <c r="K15" i="6" s="1"/>
  <c r="E39" i="6"/>
  <c r="D39" i="6" s="1"/>
  <c r="R38" i="6"/>
  <c r="N38" i="6"/>
  <c r="D38" i="6" s="1"/>
  <c r="K38" i="6"/>
  <c r="E38" i="6"/>
  <c r="R37" i="6"/>
  <c r="R25" i="6" s="1"/>
  <c r="R17" i="6" s="1"/>
  <c r="N37" i="6"/>
  <c r="K37" i="6"/>
  <c r="E37" i="6"/>
  <c r="D37" i="6"/>
  <c r="D25" i="6" s="1"/>
  <c r="D17" i="6" s="1"/>
  <c r="R36" i="6"/>
  <c r="N36" i="6"/>
  <c r="K36" i="6"/>
  <c r="E36" i="6"/>
  <c r="D36" i="6" s="1"/>
  <c r="R35" i="6"/>
  <c r="N35" i="6"/>
  <c r="K35" i="6"/>
  <c r="E35" i="6"/>
  <c r="D35" i="6" s="1"/>
  <c r="R33" i="6"/>
  <c r="R24" i="6" s="1"/>
  <c r="R16" i="6" s="1"/>
  <c r="N33" i="6"/>
  <c r="N24" i="6" s="1"/>
  <c r="K33" i="6"/>
  <c r="E33" i="6"/>
  <c r="R32" i="6"/>
  <c r="R23" i="6" s="1"/>
  <c r="N32" i="6"/>
  <c r="K32" i="6"/>
  <c r="E32" i="6"/>
  <c r="D32" i="6"/>
  <c r="R31" i="6"/>
  <c r="N31" i="6"/>
  <c r="K31" i="6"/>
  <c r="K27" i="6" s="1"/>
  <c r="K19" i="6" s="1"/>
  <c r="E31" i="6"/>
  <c r="D31" i="6" s="1"/>
  <c r="R30" i="6"/>
  <c r="N30" i="6"/>
  <c r="N22" i="6" s="1"/>
  <c r="N16" i="6" s="1"/>
  <c r="K30" i="6"/>
  <c r="E30" i="6"/>
  <c r="D30" i="6" s="1"/>
  <c r="D22" i="6" s="1"/>
  <c r="R29" i="6"/>
  <c r="N29" i="6"/>
  <c r="D29" i="6" s="1"/>
  <c r="D21" i="6" s="1"/>
  <c r="K29" i="6"/>
  <c r="E29" i="6"/>
  <c r="U27" i="6"/>
  <c r="U19" i="6" s="1"/>
  <c r="T27" i="6"/>
  <c r="S27" i="6"/>
  <c r="Q27" i="6"/>
  <c r="Q19" i="6" s="1"/>
  <c r="P27" i="6"/>
  <c r="O27" i="6"/>
  <c r="M27" i="6"/>
  <c r="M19" i="6" s="1"/>
  <c r="L27" i="6"/>
  <c r="J27" i="6"/>
  <c r="J19" i="6" s="1"/>
  <c r="I27" i="6"/>
  <c r="I19" i="6" s="1"/>
  <c r="H27" i="6"/>
  <c r="G27" i="6"/>
  <c r="F27" i="6"/>
  <c r="F19" i="6" s="1"/>
  <c r="E27" i="6"/>
  <c r="E19" i="6" s="1"/>
  <c r="U26" i="6"/>
  <c r="T26" i="6"/>
  <c r="T18" i="6" s="1"/>
  <c r="S26" i="6"/>
  <c r="S18" i="6" s="1"/>
  <c r="Q26" i="6"/>
  <c r="P26" i="6"/>
  <c r="P18" i="6" s="1"/>
  <c r="O26" i="6"/>
  <c r="O18" i="6" s="1"/>
  <c r="M26" i="6"/>
  <c r="L26" i="6"/>
  <c r="L18" i="6" s="1"/>
  <c r="K26" i="6"/>
  <c r="K18" i="6" s="1"/>
  <c r="J26" i="6"/>
  <c r="I26" i="6"/>
  <c r="H26" i="6"/>
  <c r="H18" i="6" s="1"/>
  <c r="G26" i="6"/>
  <c r="G18" i="6" s="1"/>
  <c r="F26" i="6"/>
  <c r="U25" i="6"/>
  <c r="U17" i="6" s="1"/>
  <c r="T25" i="6"/>
  <c r="S25" i="6"/>
  <c r="Q25" i="6"/>
  <c r="Q17" i="6" s="1"/>
  <c r="P25" i="6"/>
  <c r="O25" i="6"/>
  <c r="M25" i="6"/>
  <c r="M17" i="6" s="1"/>
  <c r="L25" i="6"/>
  <c r="K25" i="6"/>
  <c r="J25" i="6"/>
  <c r="J17" i="6" s="1"/>
  <c r="I25" i="6"/>
  <c r="I17" i="6" s="1"/>
  <c r="H25" i="6"/>
  <c r="G25" i="6"/>
  <c r="F25" i="6"/>
  <c r="F17" i="6" s="1"/>
  <c r="E25" i="6"/>
  <c r="E17" i="6" s="1"/>
  <c r="U24" i="6"/>
  <c r="T24" i="6"/>
  <c r="S24" i="6"/>
  <c r="Q24" i="6"/>
  <c r="P24" i="6"/>
  <c r="O24" i="6"/>
  <c r="M24" i="6"/>
  <c r="L24" i="6"/>
  <c r="K24" i="6"/>
  <c r="J24" i="6"/>
  <c r="I24" i="6"/>
  <c r="H24" i="6"/>
  <c r="G24" i="6"/>
  <c r="F24" i="6"/>
  <c r="U23" i="6"/>
  <c r="T23" i="6"/>
  <c r="S23" i="6"/>
  <c r="Q23" i="6"/>
  <c r="P23" i="6"/>
  <c r="O23" i="6"/>
  <c r="N23" i="6"/>
  <c r="M23" i="6"/>
  <c r="L23" i="6"/>
  <c r="J23" i="6"/>
  <c r="I23" i="6"/>
  <c r="H23" i="6"/>
  <c r="G23" i="6"/>
  <c r="F23" i="6"/>
  <c r="E23" i="6"/>
  <c r="U22" i="6"/>
  <c r="T22" i="6"/>
  <c r="T16" i="6" s="1"/>
  <c r="S22" i="6"/>
  <c r="S16" i="6" s="1"/>
  <c r="R22" i="6"/>
  <c r="Q22" i="6"/>
  <c r="P22" i="6"/>
  <c r="P16" i="6" s="1"/>
  <c r="O22" i="6"/>
  <c r="O16" i="6" s="1"/>
  <c r="M22" i="6"/>
  <c r="L22" i="6"/>
  <c r="L16" i="6" s="1"/>
  <c r="K22" i="6"/>
  <c r="K16" i="6" s="1"/>
  <c r="J22" i="6"/>
  <c r="I22" i="6"/>
  <c r="H22" i="6"/>
  <c r="H16" i="6" s="1"/>
  <c r="G22" i="6"/>
  <c r="G16" i="6" s="1"/>
  <c r="F22" i="6"/>
  <c r="E22" i="6"/>
  <c r="U21" i="6"/>
  <c r="U15" i="6" s="1"/>
  <c r="U12" i="6" s="1"/>
  <c r="T21" i="6"/>
  <c r="S21" i="6"/>
  <c r="R21" i="6"/>
  <c r="R15" i="6" s="1"/>
  <c r="Q21" i="6"/>
  <c r="Q15" i="6" s="1"/>
  <c r="Q12" i="6" s="1"/>
  <c r="P21" i="6"/>
  <c r="O21" i="6"/>
  <c r="M21" i="6"/>
  <c r="M15" i="6" s="1"/>
  <c r="L21" i="6"/>
  <c r="K21" i="6"/>
  <c r="J21" i="6"/>
  <c r="J15" i="6" s="1"/>
  <c r="I21" i="6"/>
  <c r="I15" i="6" s="1"/>
  <c r="H21" i="6"/>
  <c r="G21" i="6"/>
  <c r="F21" i="6"/>
  <c r="F15" i="6" s="1"/>
  <c r="E21" i="6"/>
  <c r="E15" i="6" s="1"/>
  <c r="T19" i="6"/>
  <c r="S19" i="6"/>
  <c r="P19" i="6"/>
  <c r="O19" i="6"/>
  <c r="L19" i="6"/>
  <c r="H19" i="6"/>
  <c r="G19" i="6"/>
  <c r="U18" i="6"/>
  <c r="Q18" i="6"/>
  <c r="M18" i="6"/>
  <c r="J18" i="6"/>
  <c r="I18" i="6"/>
  <c r="F18" i="6"/>
  <c r="T17" i="6"/>
  <c r="S17" i="6"/>
  <c r="P17" i="6"/>
  <c r="O17" i="6"/>
  <c r="L17" i="6"/>
  <c r="K17" i="6"/>
  <c r="H17" i="6"/>
  <c r="G17" i="6"/>
  <c r="U16" i="6"/>
  <c r="Q16" i="6"/>
  <c r="M16" i="6"/>
  <c r="J16" i="6"/>
  <c r="I16" i="6"/>
  <c r="F16" i="6"/>
  <c r="T15" i="6"/>
  <c r="S15" i="6"/>
  <c r="S12" i="6" s="1"/>
  <c r="P15" i="6"/>
  <c r="P12" i="6" s="1"/>
  <c r="O15" i="6"/>
  <c r="O12" i="6" s="1"/>
  <c r="L15" i="6"/>
  <c r="H15" i="6"/>
  <c r="G15" i="6"/>
  <c r="G12" i="6" s="1"/>
  <c r="R9" i="6"/>
  <c r="N9" i="6"/>
  <c r="K9" i="6"/>
  <c r="E9" i="6"/>
  <c r="D9" i="6" s="1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4" i="4"/>
  <c r="B73" i="4"/>
  <c r="B72" i="4"/>
  <c r="B71" i="4"/>
  <c r="B70" i="4"/>
  <c r="B62" i="4"/>
  <c r="B61" i="4"/>
  <c r="B60" i="4"/>
  <c r="B59" i="4"/>
  <c r="B58" i="4"/>
  <c r="B57" i="4"/>
  <c r="B56" i="4"/>
  <c r="B55" i="4"/>
  <c r="B54" i="4"/>
  <c r="K53" i="4"/>
  <c r="E53" i="4"/>
  <c r="D53" i="4"/>
  <c r="B53" i="4" s="1"/>
  <c r="D52" i="4"/>
  <c r="B52" i="4"/>
  <c r="E51" i="4"/>
  <c r="D51" i="4"/>
  <c r="B51" i="4"/>
  <c r="E50" i="4"/>
  <c r="B50" i="4" s="1"/>
  <c r="D50" i="4"/>
  <c r="D49" i="4"/>
  <c r="B49" i="4"/>
  <c r="D48" i="4"/>
  <c r="B48" i="4"/>
  <c r="B35" i="4"/>
  <c r="B34" i="4"/>
  <c r="B33" i="4"/>
  <c r="B32" i="4"/>
  <c r="B31" i="4"/>
  <c r="B23" i="4"/>
  <c r="B22" i="4"/>
  <c r="B21" i="4"/>
  <c r="B20" i="4"/>
  <c r="B19" i="4"/>
  <c r="B18" i="4"/>
  <c r="B17" i="4"/>
  <c r="B16" i="4"/>
  <c r="B15" i="4"/>
  <c r="L14" i="4"/>
  <c r="E14" i="4"/>
  <c r="B14" i="4"/>
  <c r="E13" i="4"/>
  <c r="B13" i="4" s="1"/>
  <c r="F12" i="4"/>
  <c r="E12" i="4"/>
  <c r="B12" i="4"/>
  <c r="E11" i="4"/>
  <c r="B11" i="4"/>
  <c r="F10" i="4"/>
  <c r="E10" i="4"/>
  <c r="B10" i="4" s="1"/>
  <c r="F9" i="4"/>
  <c r="E9" i="4"/>
  <c r="B9" i="4"/>
  <c r="B75" i="3"/>
  <c r="B74" i="3"/>
  <c r="B73" i="3"/>
  <c r="B72" i="3"/>
  <c r="B71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36" i="3"/>
  <c r="B35" i="3"/>
  <c r="B34" i="3"/>
  <c r="B33" i="3"/>
  <c r="B32" i="3"/>
  <c r="B25" i="3"/>
  <c r="B24" i="3"/>
  <c r="B23" i="3"/>
  <c r="B22" i="3"/>
  <c r="B21" i="3"/>
  <c r="B20" i="3"/>
  <c r="B19" i="3"/>
  <c r="B17" i="3"/>
  <c r="B16" i="3"/>
  <c r="B15" i="3"/>
  <c r="F14" i="3"/>
  <c r="B14" i="3" s="1"/>
  <c r="F13" i="3"/>
  <c r="B13" i="3"/>
  <c r="F12" i="3"/>
  <c r="B12" i="3" s="1"/>
  <c r="B11" i="3"/>
  <c r="M10" i="3"/>
  <c r="B10" i="3"/>
  <c r="AL11" i="7" l="1"/>
  <c r="AA14" i="7"/>
  <c r="AE14" i="7"/>
  <c r="AE11" i="7" s="1"/>
  <c r="AQ14" i="7"/>
  <c r="AB15" i="7"/>
  <c r="AJ15" i="7"/>
  <c r="AJ11" i="7" s="1"/>
  <c r="AR15" i="7"/>
  <c r="X14" i="7"/>
  <c r="AB14" i="7"/>
  <c r="AF14" i="7"/>
  <c r="AN14" i="7"/>
  <c r="AN11" i="7" s="1"/>
  <c r="AR14" i="7"/>
  <c r="Y15" i="7"/>
  <c r="AC15" i="7"/>
  <c r="AG15" i="7"/>
  <c r="AK15" i="7"/>
  <c r="AO15" i="7"/>
  <c r="AS15" i="7"/>
  <c r="K22" i="10"/>
  <c r="G28" i="10"/>
  <c r="G20" i="10" s="1"/>
  <c r="I24" i="10"/>
  <c r="AI14" i="7"/>
  <c r="AM14" i="7"/>
  <c r="AM11" i="7" s="1"/>
  <c r="X15" i="7"/>
  <c r="AF15" i="7"/>
  <c r="AN15" i="7"/>
  <c r="Y14" i="7"/>
  <c r="Y11" i="7" s="1"/>
  <c r="AC14" i="7"/>
  <c r="AG14" i="7"/>
  <c r="AK14" i="7"/>
  <c r="AO14" i="7"/>
  <c r="AO11" i="7" s="1"/>
  <c r="AS14" i="7"/>
  <c r="E24" i="9"/>
  <c r="E16" i="9" s="1"/>
  <c r="I24" i="9"/>
  <c r="I16" i="9" s="1"/>
  <c r="O25" i="10"/>
  <c r="O17" i="10" s="1"/>
  <c r="K26" i="10"/>
  <c r="K18" i="10" s="1"/>
  <c r="O26" i="10"/>
  <c r="O18" i="10" s="1"/>
  <c r="H26" i="10"/>
  <c r="H18" i="10" s="1"/>
  <c r="P27" i="10"/>
  <c r="P19" i="10" s="1"/>
  <c r="J45" i="10"/>
  <c r="P54" i="10"/>
  <c r="G13" i="9"/>
  <c r="G9" i="9" s="1"/>
  <c r="E28" i="10"/>
  <c r="E20" i="10" s="1"/>
  <c r="I28" i="10"/>
  <c r="I20" i="10" s="1"/>
  <c r="S28" i="10"/>
  <c r="S20" i="10" s="1"/>
  <c r="D34" i="10"/>
  <c r="D51" i="10"/>
  <c r="P52" i="10"/>
  <c r="H13" i="9"/>
  <c r="C12" i="9"/>
  <c r="D13" i="9"/>
  <c r="J34" i="10"/>
  <c r="M25" i="10"/>
  <c r="M17" i="10" s="1"/>
  <c r="C26" i="10"/>
  <c r="C18" i="10" s="1"/>
  <c r="M26" i="10"/>
  <c r="M18" i="10" s="1"/>
  <c r="J44" i="10"/>
  <c r="P51" i="10"/>
  <c r="D52" i="10"/>
  <c r="D56" i="10"/>
  <c r="D58" i="10"/>
  <c r="D61" i="10"/>
  <c r="Z11" i="7"/>
  <c r="D12" i="9"/>
  <c r="H12" i="9"/>
  <c r="F24" i="9"/>
  <c r="F16" i="9" s="1"/>
  <c r="E21" i="9"/>
  <c r="E13" i="9" s="1"/>
  <c r="I21" i="9"/>
  <c r="I13" i="9" s="1"/>
  <c r="C22" i="9"/>
  <c r="C14" i="9" s="1"/>
  <c r="G22" i="9"/>
  <c r="G14" i="9" s="1"/>
  <c r="E20" i="9"/>
  <c r="E12" i="9" s="1"/>
  <c r="I20" i="9"/>
  <c r="D23" i="9"/>
  <c r="D15" i="9" s="1"/>
  <c r="H23" i="9"/>
  <c r="H15" i="9" s="1"/>
  <c r="C23" i="9"/>
  <c r="C15" i="9" s="1"/>
  <c r="G23" i="9"/>
  <c r="G15" i="9" s="1"/>
  <c r="D24" i="9"/>
  <c r="D16" i="9" s="1"/>
  <c r="H24" i="9"/>
  <c r="H16" i="9" s="1"/>
  <c r="P10" i="10"/>
  <c r="M28" i="10"/>
  <c r="M20" i="10" s="1"/>
  <c r="R28" i="10"/>
  <c r="R20" i="10" s="1"/>
  <c r="J33" i="10"/>
  <c r="O24" i="10"/>
  <c r="O16" i="10" s="1"/>
  <c r="L26" i="10"/>
  <c r="L18" i="10" s="1"/>
  <c r="Q26" i="10"/>
  <c r="Q18" i="10" s="1"/>
  <c r="D40" i="10"/>
  <c r="S24" i="10"/>
  <c r="S16" i="10" s="1"/>
  <c r="S13" i="10" s="1"/>
  <c r="P42" i="10"/>
  <c r="J46" i="10"/>
  <c r="D49" i="10"/>
  <c r="P50" i="10"/>
  <c r="J54" i="10"/>
  <c r="J56" i="10"/>
  <c r="J58" i="10"/>
  <c r="J61" i="10"/>
  <c r="G12" i="9"/>
  <c r="F20" i="9"/>
  <c r="F12" i="9" s="1"/>
  <c r="AT11" i="7"/>
  <c r="AF11" i="7"/>
  <c r="J10" i="10"/>
  <c r="L25" i="10"/>
  <c r="J32" i="10"/>
  <c r="O28" i="10"/>
  <c r="O20" i="10" s="1"/>
  <c r="C24" i="10"/>
  <c r="C16" i="10" s="1"/>
  <c r="M24" i="10"/>
  <c r="D37" i="10"/>
  <c r="N26" i="10"/>
  <c r="N18" i="10" s="1"/>
  <c r="G24" i="10"/>
  <c r="P43" i="10"/>
  <c r="D46" i="10"/>
  <c r="P56" i="10"/>
  <c r="J57" i="10"/>
  <c r="P58" i="10"/>
  <c r="P61" i="10"/>
  <c r="C9" i="11"/>
  <c r="G9" i="11"/>
  <c r="D9" i="11"/>
  <c r="E9" i="11"/>
  <c r="G16" i="10"/>
  <c r="C25" i="10"/>
  <c r="C17" i="10" s="1"/>
  <c r="N25" i="10"/>
  <c r="R25" i="10"/>
  <c r="R17" i="10" s="1"/>
  <c r="F24" i="10"/>
  <c r="F16" i="10" s="1"/>
  <c r="I27" i="10"/>
  <c r="I19" i="10" s="1"/>
  <c r="J55" i="10"/>
  <c r="J60" i="10"/>
  <c r="K28" i="10"/>
  <c r="K20" i="10" s="1"/>
  <c r="F28" i="10"/>
  <c r="F20" i="10" s="1"/>
  <c r="N28" i="10"/>
  <c r="N20" i="10" s="1"/>
  <c r="P33" i="10"/>
  <c r="I25" i="10"/>
  <c r="I17" i="10" s="1"/>
  <c r="S25" i="10"/>
  <c r="S17" i="10" s="1"/>
  <c r="F25" i="10"/>
  <c r="F17" i="10" s="1"/>
  <c r="J40" i="10"/>
  <c r="J42" i="10"/>
  <c r="D44" i="10"/>
  <c r="P45" i="10"/>
  <c r="D48" i="10"/>
  <c r="J52" i="10"/>
  <c r="O27" i="10"/>
  <c r="O19" i="10" s="1"/>
  <c r="P55" i="10"/>
  <c r="D57" i="10"/>
  <c r="P60" i="10"/>
  <c r="J37" i="10"/>
  <c r="P37" i="10"/>
  <c r="J39" i="10"/>
  <c r="P40" i="10"/>
  <c r="D42" i="10"/>
  <c r="H24" i="10"/>
  <c r="H16" i="10" s="1"/>
  <c r="D43" i="10"/>
  <c r="J48" i="10"/>
  <c r="D50" i="10"/>
  <c r="G27" i="10"/>
  <c r="G19" i="10" s="1"/>
  <c r="D10" i="10"/>
  <c r="H28" i="10"/>
  <c r="H20" i="10" s="1"/>
  <c r="L28" i="10"/>
  <c r="L20" i="10" s="1"/>
  <c r="G25" i="10"/>
  <c r="G17" i="10" s="1"/>
  <c r="H25" i="10"/>
  <c r="D38" i="10"/>
  <c r="N24" i="10"/>
  <c r="N16" i="10" s="1"/>
  <c r="R24" i="10"/>
  <c r="R16" i="10" s="1"/>
  <c r="J43" i="10"/>
  <c r="D45" i="10"/>
  <c r="P48" i="10"/>
  <c r="P49" i="10"/>
  <c r="J50" i="10"/>
  <c r="J51" i="10"/>
  <c r="C27" i="10"/>
  <c r="C19" i="10" s="1"/>
  <c r="M27" i="10"/>
  <c r="M19" i="10" s="1"/>
  <c r="D55" i="10"/>
  <c r="P57" i="10"/>
  <c r="D60" i="10"/>
  <c r="P31" i="10"/>
  <c r="P23" i="10" s="1"/>
  <c r="Q23" i="10"/>
  <c r="D32" i="10"/>
  <c r="P32" i="10"/>
  <c r="D36" i="10"/>
  <c r="E25" i="10"/>
  <c r="J38" i="10"/>
  <c r="J26" i="10" s="1"/>
  <c r="J18" i="10" s="1"/>
  <c r="E16" i="10"/>
  <c r="M16" i="10"/>
  <c r="L17" i="10"/>
  <c r="K24" i="10"/>
  <c r="D30" i="10"/>
  <c r="D22" i="10" s="1"/>
  <c r="P30" i="10"/>
  <c r="P22" i="10" s="1"/>
  <c r="D33" i="10"/>
  <c r="J36" i="10"/>
  <c r="J25" i="10" s="1"/>
  <c r="K25" i="10"/>
  <c r="P38" i="10"/>
  <c r="P39" i="10"/>
  <c r="R26" i="10"/>
  <c r="R18" i="10" s="1"/>
  <c r="N17" i="10"/>
  <c r="D31" i="10"/>
  <c r="D23" i="10" s="1"/>
  <c r="E23" i="10"/>
  <c r="P36" i="10"/>
  <c r="Q25" i="10"/>
  <c r="D39" i="10"/>
  <c r="F26" i="10"/>
  <c r="F18" i="10" s="1"/>
  <c r="I16" i="10"/>
  <c r="Q16" i="10"/>
  <c r="H17" i="10"/>
  <c r="K23" i="10"/>
  <c r="J31" i="10"/>
  <c r="J23" i="10" s="1"/>
  <c r="L24" i="10"/>
  <c r="L16" i="10" s="1"/>
  <c r="E27" i="10"/>
  <c r="E19" i="10" s="1"/>
  <c r="Q27" i="10"/>
  <c r="Q19" i="10" s="1"/>
  <c r="K27" i="10"/>
  <c r="K19" i="10" s="1"/>
  <c r="H9" i="9"/>
  <c r="I12" i="9"/>
  <c r="C13" i="9"/>
  <c r="AA11" i="7"/>
  <c r="AI11" i="7"/>
  <c r="AQ11" i="7"/>
  <c r="AD11" i="7"/>
  <c r="X11" i="7"/>
  <c r="AB11" i="7"/>
  <c r="AR11" i="7"/>
  <c r="AH11" i="7"/>
  <c r="AC11" i="7"/>
  <c r="AG11" i="7"/>
  <c r="AK11" i="7"/>
  <c r="AS11" i="7"/>
  <c r="AP11" i="7"/>
  <c r="R12" i="6"/>
  <c r="L12" i="6"/>
  <c r="T12" i="6"/>
  <c r="I12" i="6"/>
  <c r="M12" i="6"/>
  <c r="D27" i="6"/>
  <c r="D19" i="6" s="1"/>
  <c r="D23" i="6"/>
  <c r="D15" i="6"/>
  <c r="H12" i="6"/>
  <c r="N12" i="6"/>
  <c r="F12" i="6"/>
  <c r="J12" i="6"/>
  <c r="N21" i="6"/>
  <c r="N15" i="6" s="1"/>
  <c r="N27" i="6"/>
  <c r="N19" i="6" s="1"/>
  <c r="D33" i="6"/>
  <c r="D24" i="6" s="1"/>
  <c r="D16" i="6" s="1"/>
  <c r="D43" i="6"/>
  <c r="D26" i="6" s="1"/>
  <c r="D18" i="6" s="1"/>
  <c r="E24" i="6"/>
  <c r="E16" i="6" s="1"/>
  <c r="N25" i="6"/>
  <c r="N17" i="6" s="1"/>
  <c r="E9" i="9" l="1"/>
  <c r="F9" i="9"/>
  <c r="C9" i="9"/>
  <c r="K16" i="10"/>
  <c r="D28" i="10"/>
  <c r="D20" i="10" s="1"/>
  <c r="J24" i="10"/>
  <c r="J16" i="10" s="1"/>
  <c r="M13" i="10"/>
  <c r="D25" i="10"/>
  <c r="D17" i="10" s="1"/>
  <c r="D27" i="10"/>
  <c r="D19" i="10" s="1"/>
  <c r="C13" i="10"/>
  <c r="P25" i="10"/>
  <c r="P24" i="10"/>
  <c r="P16" i="10" s="1"/>
  <c r="F13" i="10"/>
  <c r="J28" i="10"/>
  <c r="J20" i="10" s="1"/>
  <c r="R13" i="10"/>
  <c r="I9" i="9"/>
  <c r="H13" i="10"/>
  <c r="D26" i="10"/>
  <c r="D18" i="10" s="1"/>
  <c r="D24" i="10"/>
  <c r="D16" i="10" s="1"/>
  <c r="J27" i="10"/>
  <c r="J19" i="10" s="1"/>
  <c r="D9" i="9"/>
  <c r="I13" i="10"/>
  <c r="E17" i="10"/>
  <c r="E13" i="10" s="1"/>
  <c r="O13" i="10"/>
  <c r="P28" i="10"/>
  <c r="P20" i="10" s="1"/>
  <c r="N13" i="10"/>
  <c r="G13" i="10"/>
  <c r="J17" i="10"/>
  <c r="Q17" i="10"/>
  <c r="Q13" i="10" s="1"/>
  <c r="L13" i="10"/>
  <c r="K17" i="10"/>
  <c r="K13" i="10" s="1"/>
  <c r="P26" i="10"/>
  <c r="P18" i="10" s="1"/>
  <c r="P17" i="10"/>
  <c r="E12" i="6"/>
  <c r="D12" i="6" s="1"/>
  <c r="K12" i="6"/>
  <c r="D13" i="10" l="1"/>
  <c r="J13" i="10"/>
  <c r="P13" i="10"/>
</calcChain>
</file>

<file path=xl/sharedStrings.xml><?xml version="1.0" encoding="utf-8"?>
<sst xmlns="http://schemas.openxmlformats.org/spreadsheetml/2006/main" count="2156" uniqueCount="711">
  <si>
    <t>第４－１表　医療関係者数・率（人口10万対），年次別</t>
  </si>
  <si>
    <t>(1)実数</t>
  </si>
  <si>
    <t>歯　科</t>
  </si>
  <si>
    <t>准看護</t>
  </si>
  <si>
    <t>歯  科</t>
  </si>
  <si>
    <t>あん摩</t>
  </si>
  <si>
    <t>きゅう</t>
  </si>
  <si>
    <t>柔  道</t>
  </si>
  <si>
    <t>医  師</t>
  </si>
  <si>
    <t>薬剤師</t>
  </si>
  <si>
    <t>保健師</t>
    <rPh sb="0" eb="2">
      <t>ホケン</t>
    </rPh>
    <rPh sb="2" eb="3">
      <t>シ</t>
    </rPh>
    <phoneticPr fontId="6"/>
  </si>
  <si>
    <t>助産師</t>
    <rPh sb="2" eb="3">
      <t>シ</t>
    </rPh>
    <phoneticPr fontId="6"/>
  </si>
  <si>
    <t>看護師</t>
    <rPh sb="2" eb="3">
      <t>シ</t>
    </rPh>
    <phoneticPr fontId="6"/>
  </si>
  <si>
    <t>ﾏｯｻｰｼﾞ</t>
  </si>
  <si>
    <t>はり師</t>
  </si>
  <si>
    <t>医　師</t>
  </si>
  <si>
    <t>師</t>
    <rPh sb="0" eb="1">
      <t>シ</t>
    </rPh>
    <phoneticPr fontId="6"/>
  </si>
  <si>
    <t>衛生士</t>
  </si>
  <si>
    <t>技工士</t>
  </si>
  <si>
    <t>指圧師</t>
  </si>
  <si>
    <t>師　　</t>
  </si>
  <si>
    <t>整復師</t>
  </si>
  <si>
    <t>昭和28年</t>
  </si>
  <si>
    <t>－</t>
  </si>
  <si>
    <t>･･･</t>
  </si>
  <si>
    <t>　　29</t>
  </si>
  <si>
    <r>
      <t>　</t>
    </r>
    <r>
      <rPr>
        <sz val="12"/>
        <rFont val="ＭＳ 明朝"/>
        <family val="1"/>
        <charset val="128"/>
      </rPr>
      <t xml:space="preserve">  </t>
    </r>
    <r>
      <rPr>
        <sz val="12"/>
        <rFont val="ＭＳ 明朝"/>
        <family val="1"/>
        <charset val="128"/>
      </rPr>
      <t>30</t>
    </r>
  </si>
  <si>
    <t>　　31</t>
  </si>
  <si>
    <t>　　32</t>
  </si>
  <si>
    <t>　　33</t>
  </si>
  <si>
    <t>　　34</t>
  </si>
  <si>
    <t>　　35</t>
  </si>
  <si>
    <t>　　36</t>
  </si>
  <si>
    <t>　　37</t>
  </si>
  <si>
    <t>　　38</t>
  </si>
  <si>
    <t>　　39</t>
  </si>
  <si>
    <t>　　40</t>
  </si>
  <si>
    <t xml:space="preserve">    41</t>
  </si>
  <si>
    <t xml:space="preserve">    42</t>
  </si>
  <si>
    <t xml:space="preserve">    43</t>
  </si>
  <si>
    <t xml:space="preserve">    44</t>
  </si>
  <si>
    <t xml:space="preserve">    45</t>
  </si>
  <si>
    <t xml:space="preserve">    46</t>
  </si>
  <si>
    <t xml:space="preserve">    47</t>
  </si>
  <si>
    <t xml:space="preserve">    48</t>
  </si>
  <si>
    <t xml:space="preserve">    49</t>
  </si>
  <si>
    <t xml:space="preserve">    50</t>
  </si>
  <si>
    <t xml:space="preserve">    51</t>
  </si>
  <si>
    <t xml:space="preserve">    52</t>
  </si>
  <si>
    <t xml:space="preserve">    53</t>
  </si>
  <si>
    <t xml:space="preserve">    54</t>
  </si>
  <si>
    <t xml:space="preserve">    55</t>
  </si>
  <si>
    <t xml:space="preserve">    56</t>
  </si>
  <si>
    <t xml:space="preserve">    57</t>
  </si>
  <si>
    <t xml:space="preserve">    59</t>
  </si>
  <si>
    <t xml:space="preserve">    61</t>
  </si>
  <si>
    <t xml:space="preserve">    63</t>
  </si>
  <si>
    <t>平成２</t>
  </si>
  <si>
    <t>　　４</t>
  </si>
  <si>
    <t>　　６</t>
  </si>
  <si>
    <t>　　８</t>
  </si>
  <si>
    <r>
      <t>　　</t>
    </r>
    <r>
      <rPr>
        <sz val="12"/>
        <rFont val="ＭＳ 明朝"/>
        <family val="1"/>
        <charset val="128"/>
      </rPr>
      <t>10</t>
    </r>
  </si>
  <si>
    <t>　　12</t>
  </si>
  <si>
    <r>
      <t>　　</t>
    </r>
    <r>
      <rPr>
        <sz val="12"/>
        <rFont val="ＭＳ 明朝"/>
        <family val="1"/>
        <charset val="128"/>
      </rPr>
      <t>14</t>
    </r>
  </si>
  <si>
    <t>　　16</t>
  </si>
  <si>
    <r>
      <t>　　1</t>
    </r>
    <r>
      <rPr>
        <sz val="12"/>
        <rFont val="ＭＳ 明朝"/>
        <family val="1"/>
        <charset val="128"/>
      </rPr>
      <t>8</t>
    </r>
  </si>
  <si>
    <r>
      <t>　　</t>
    </r>
    <r>
      <rPr>
        <sz val="12"/>
        <rFont val="ＭＳ 明朝"/>
        <family val="1"/>
        <charset val="128"/>
      </rPr>
      <t>20</t>
    </r>
  </si>
  <si>
    <t>　　22</t>
  </si>
  <si>
    <t>注　1)　医師・歯科医師・薬剤師については登録者の届出数、その他については就業者数である。</t>
  </si>
  <si>
    <t>　　2)　保健師・助産師・看護師・准看護師は昭和28～41年までは法第34条(現在削除)による就業者名簿より計上し、昭和</t>
    <rPh sb="7" eb="8">
      <t>シ</t>
    </rPh>
    <rPh sb="11" eb="12">
      <t>シ</t>
    </rPh>
    <rPh sb="15" eb="16">
      <t>シ</t>
    </rPh>
    <rPh sb="20" eb="21">
      <t>シ</t>
    </rPh>
    <phoneticPr fontId="6"/>
  </si>
  <si>
    <t>　　　　42年以降は法第33条(届出義務)の規定により届け出た者の数である。</t>
  </si>
  <si>
    <r>
      <t>資料　「医師・歯科医師・薬剤師調査」「衛生行政業務報告」「衛生行政報告例」</t>
    </r>
    <r>
      <rPr>
        <sz val="12"/>
        <rFont val="ＭＳ 明朝"/>
        <family val="1"/>
        <charset val="128"/>
      </rPr>
      <t>(厚生省）</t>
    </r>
    <r>
      <rPr>
        <sz val="12"/>
        <rFont val="ＭＳ 明朝"/>
        <family val="1"/>
        <charset val="128"/>
      </rPr>
      <t>(</t>
    </r>
    <r>
      <rPr>
        <sz val="12"/>
        <rFont val="ＭＳ 明朝"/>
        <family val="1"/>
        <charset val="128"/>
      </rPr>
      <t>厚生労働省）</t>
    </r>
    <rPh sb="19" eb="21">
      <t>エイセイ</t>
    </rPh>
    <rPh sb="21" eb="23">
      <t>ギョウセイ</t>
    </rPh>
    <rPh sb="23" eb="25">
      <t>ギョウム</t>
    </rPh>
    <rPh sb="25" eb="27">
      <t>ホウコク</t>
    </rPh>
    <rPh sb="29" eb="31">
      <t>エイセイ</t>
    </rPh>
    <rPh sb="31" eb="33">
      <t>ギョウセイ</t>
    </rPh>
    <rPh sb="33" eb="35">
      <t>ホウコク</t>
    </rPh>
    <rPh sb="35" eb="36">
      <t>レイ</t>
    </rPh>
    <rPh sb="38" eb="41">
      <t>コウセイショウ</t>
    </rPh>
    <rPh sb="45" eb="47">
      <t>ロウドウ</t>
    </rPh>
    <phoneticPr fontId="6"/>
  </si>
  <si>
    <t>　　　　(昭和57年以降隔年調査)</t>
  </si>
  <si>
    <r>
      <t>(2)率（人口</t>
    </r>
    <r>
      <rPr>
        <sz val="12"/>
        <rFont val="ＭＳ 明朝"/>
        <family val="1"/>
        <charset val="128"/>
      </rPr>
      <t>10万対）</t>
    </r>
    <rPh sb="5" eb="7">
      <t>ジンコウ</t>
    </rPh>
    <rPh sb="9" eb="11">
      <t>マンタイ</t>
    </rPh>
    <phoneticPr fontId="6"/>
  </si>
  <si>
    <t>保健師</t>
    <rPh sb="0" eb="3">
      <t>ホケンシ</t>
    </rPh>
    <phoneticPr fontId="6"/>
  </si>
  <si>
    <t>助産師</t>
    <rPh sb="0" eb="3">
      <t>ジョサンシ</t>
    </rPh>
    <phoneticPr fontId="6"/>
  </si>
  <si>
    <t>看護師</t>
    <rPh sb="0" eb="3">
      <t>カンゴシ</t>
    </rPh>
    <phoneticPr fontId="6"/>
  </si>
  <si>
    <r>
      <t xml:space="preserve">    </t>
    </r>
    <r>
      <rPr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0</t>
    </r>
  </si>
  <si>
    <r>
      <t>　　</t>
    </r>
    <r>
      <rPr>
        <sz val="12"/>
        <rFont val="ＭＳ 明朝"/>
        <family val="1"/>
        <charset val="128"/>
      </rPr>
      <t>12</t>
    </r>
  </si>
  <si>
    <r>
      <t>　　1</t>
    </r>
    <r>
      <rPr>
        <sz val="12"/>
        <rFont val="ＭＳ 明朝"/>
        <family val="1"/>
        <charset val="128"/>
      </rPr>
      <t>4</t>
    </r>
  </si>
  <si>
    <r>
      <t>　　1</t>
    </r>
    <r>
      <rPr>
        <sz val="12"/>
        <rFont val="ＭＳ 明朝"/>
        <family val="1"/>
        <charset val="128"/>
      </rPr>
      <t>6</t>
    </r>
  </si>
  <si>
    <t>第４－２表　医師数，業務の種別・年次別</t>
  </si>
  <si>
    <t>第４－４表　薬剤師数，業務の種別・年次別</t>
  </si>
  <si>
    <t>医療施</t>
  </si>
  <si>
    <t>介護老人</t>
    <rPh sb="0" eb="2">
      <t>カイゴ</t>
    </rPh>
    <phoneticPr fontId="6"/>
  </si>
  <si>
    <t>医療施設</t>
  </si>
  <si>
    <t>その他</t>
  </si>
  <si>
    <t>薬局・</t>
  </si>
  <si>
    <t>設の従</t>
  </si>
  <si>
    <t>病院の</t>
  </si>
  <si>
    <t>診療所の</t>
  </si>
  <si>
    <t>病院（医</t>
  </si>
  <si>
    <t>診療所</t>
  </si>
  <si>
    <t>医育機関</t>
  </si>
  <si>
    <t>保健施設</t>
    <rPh sb="0" eb="2">
      <t>ホケン</t>
    </rPh>
    <rPh sb="2" eb="4">
      <t>シセツ</t>
    </rPh>
    <phoneticPr fontId="6"/>
  </si>
  <si>
    <t>・介護老</t>
    <rPh sb="1" eb="3">
      <t>カイゴ</t>
    </rPh>
    <phoneticPr fontId="6"/>
  </si>
  <si>
    <t>臨床以外の</t>
  </si>
  <si>
    <t>衛生行政</t>
  </si>
  <si>
    <t>の者</t>
  </si>
  <si>
    <t>その他の</t>
  </si>
  <si>
    <t>無職</t>
  </si>
  <si>
    <t>薬 局 の</t>
  </si>
  <si>
    <t>薬局の</t>
  </si>
  <si>
    <t>病院又は</t>
  </si>
  <si>
    <t>大学にお</t>
  </si>
  <si>
    <t>医薬品営</t>
  </si>
  <si>
    <t>毒物劇物</t>
  </si>
  <si>
    <t>総数</t>
  </si>
  <si>
    <t>事者　</t>
  </si>
  <si>
    <t>育機関附</t>
  </si>
  <si>
    <t>附 属 の</t>
  </si>
  <si>
    <t>の従事者</t>
  </si>
  <si>
    <t>人保健施</t>
    <rPh sb="0" eb="1">
      <t>ジン</t>
    </rPh>
    <rPh sb="1" eb="3">
      <t>ホケン</t>
    </rPh>
    <phoneticPr fontId="6"/>
  </si>
  <si>
    <t>医学の教育</t>
  </si>
  <si>
    <t>又は保健</t>
  </si>
  <si>
    <t>設以外</t>
  </si>
  <si>
    <t>いて教育</t>
  </si>
  <si>
    <t>業（製造</t>
  </si>
  <si>
    <t>営業（製</t>
  </si>
  <si>
    <t>属のもの</t>
  </si>
  <si>
    <t>の</t>
  </si>
  <si>
    <t>病 院 の</t>
  </si>
  <si>
    <t>保健施設</t>
    <rPh sb="0" eb="2">
      <t>ホケン</t>
    </rPh>
    <phoneticPr fontId="6"/>
  </si>
  <si>
    <t>設以外の</t>
    <rPh sb="0" eb="1">
      <t>セツ</t>
    </rPh>
    <rPh sb="1" eb="2">
      <t>イ</t>
    </rPh>
    <rPh sb="2" eb="3">
      <t>ガイ</t>
    </rPh>
    <phoneticPr fontId="6"/>
  </si>
  <si>
    <t>機関又は研</t>
  </si>
  <si>
    <t>衛生業務</t>
  </si>
  <si>
    <t>職業に従</t>
  </si>
  <si>
    <t>不詳</t>
    <rPh sb="0" eb="2">
      <t>フショウ</t>
    </rPh>
    <phoneticPr fontId="6"/>
  </si>
  <si>
    <t>の従事</t>
  </si>
  <si>
    <t>又は研究</t>
  </si>
  <si>
    <t>・輸入・</t>
  </si>
  <si>
    <t>造・輸入</t>
  </si>
  <si>
    <t>化学工業</t>
  </si>
  <si>
    <t>を除く｡)</t>
  </si>
  <si>
    <t>勤 務 者</t>
  </si>
  <si>
    <t xml:space="preserve"> 従事者　　　</t>
    <rPh sb="1" eb="3">
      <t>ジュウジ</t>
    </rPh>
    <phoneticPr fontId="6"/>
  </si>
  <si>
    <t>究機関の勤</t>
  </si>
  <si>
    <t>者　　</t>
  </si>
  <si>
    <t>に 従 事</t>
  </si>
  <si>
    <t>販売）従</t>
  </si>
  <si>
    <t>・販売）</t>
  </si>
  <si>
    <t>の  者</t>
  </si>
  <si>
    <t>開設者</t>
  </si>
  <si>
    <t>開 設 者</t>
  </si>
  <si>
    <t>の勤務者</t>
  </si>
  <si>
    <t>勤務者</t>
  </si>
  <si>
    <t>の開設者</t>
    <rPh sb="1" eb="4">
      <t>カイセツシャ</t>
    </rPh>
    <phoneticPr fontId="6"/>
  </si>
  <si>
    <t>務者</t>
  </si>
  <si>
    <t>事する者</t>
  </si>
  <si>
    <t>す る 者</t>
  </si>
  <si>
    <t>事者</t>
  </si>
  <si>
    <t>昭和30年</t>
  </si>
  <si>
    <t>…</t>
  </si>
  <si>
    <t xml:space="preserve">    －</t>
  </si>
  <si>
    <t>　　45</t>
  </si>
  <si>
    <t>　　50</t>
  </si>
  <si>
    <t>　　55</t>
  </si>
  <si>
    <t>　　59</t>
  </si>
  <si>
    <t>　　61</t>
  </si>
  <si>
    <t>　　63</t>
  </si>
  <si>
    <t>その</t>
  </si>
  <si>
    <t>薬　　局</t>
  </si>
  <si>
    <t>病院・診療所</t>
  </si>
  <si>
    <t>大　　　　学</t>
  </si>
  <si>
    <t>医薬品関係企業</t>
  </si>
  <si>
    <t>開設者又</t>
  </si>
  <si>
    <t>大学院生</t>
  </si>
  <si>
    <t>医薬品製造業・輸</t>
  </si>
  <si>
    <t>医薬品</t>
  </si>
  <si>
    <t>機関又は</t>
  </si>
  <si>
    <t>他の</t>
  </si>
  <si>
    <t>は法人の</t>
  </si>
  <si>
    <t>調　剤</t>
  </si>
  <si>
    <t>検　査</t>
  </si>
  <si>
    <t>（教育・</t>
  </si>
  <si>
    <t>入販売業（研究・</t>
  </si>
  <si>
    <t>販売業</t>
  </si>
  <si>
    <t>保健衛生</t>
  </si>
  <si>
    <t>業 務 の</t>
  </si>
  <si>
    <t>　　10</t>
  </si>
  <si>
    <t>代表者　</t>
  </si>
  <si>
    <t>研究）　</t>
  </si>
  <si>
    <t>生　　　</t>
  </si>
  <si>
    <t>開発、営業、その</t>
  </si>
  <si>
    <t>（薬種商を</t>
  </si>
  <si>
    <t>施設の従</t>
  </si>
  <si>
    <t>者</t>
  </si>
  <si>
    <t>他）　　　　　　</t>
  </si>
  <si>
    <t>含む。）　</t>
  </si>
  <si>
    <t>事者　　</t>
  </si>
  <si>
    <t>従 事 者</t>
  </si>
  <si>
    <t>平成６年</t>
  </si>
  <si>
    <t>医育機関の臨床系以外の勤務者又は大学院生</t>
    <rPh sb="0" eb="1">
      <t>イ</t>
    </rPh>
    <rPh sb="1" eb="2">
      <t>イク</t>
    </rPh>
    <rPh sb="2" eb="4">
      <t>キカン</t>
    </rPh>
    <rPh sb="5" eb="7">
      <t>リンショウ</t>
    </rPh>
    <rPh sb="7" eb="8">
      <t>ケイ</t>
    </rPh>
    <rPh sb="8" eb="10">
      <t>イガイ</t>
    </rPh>
    <rPh sb="11" eb="14">
      <t>キンムシャ</t>
    </rPh>
    <rPh sb="14" eb="15">
      <t>マタ</t>
    </rPh>
    <rPh sb="16" eb="20">
      <t>ダイガクインセイ</t>
    </rPh>
    <phoneticPr fontId="6"/>
  </si>
  <si>
    <t>医育機関以外の教育機関又は研究機関の勤務者</t>
    <rPh sb="0" eb="2">
      <t>イイク</t>
    </rPh>
    <rPh sb="2" eb="4">
      <t>キカン</t>
    </rPh>
    <rPh sb="4" eb="6">
      <t>イガイ</t>
    </rPh>
    <rPh sb="7" eb="9">
      <t>キョウイク</t>
    </rPh>
    <rPh sb="9" eb="11">
      <t>キカン</t>
    </rPh>
    <rPh sb="11" eb="12">
      <t>マタ</t>
    </rPh>
    <rPh sb="13" eb="15">
      <t>ケンキュウ</t>
    </rPh>
    <rPh sb="15" eb="17">
      <t>キカン</t>
    </rPh>
    <rPh sb="18" eb="21">
      <t>キンムシャ</t>
    </rPh>
    <phoneticPr fontId="6"/>
  </si>
  <si>
    <t>-</t>
  </si>
  <si>
    <r>
      <t>　　</t>
    </r>
    <r>
      <rPr>
        <sz val="12"/>
        <rFont val="ＭＳ 明朝"/>
        <family val="1"/>
        <charset val="128"/>
      </rPr>
      <t>16</t>
    </r>
    <r>
      <rPr>
        <b/>
        <sz val="10"/>
        <rFont val="ＭＳ 明朝"/>
        <family val="1"/>
        <charset val="128"/>
      </rPr>
      <t/>
    </r>
  </si>
  <si>
    <r>
      <t>　　16</t>
    </r>
    <r>
      <rPr>
        <sz val="12"/>
        <rFont val="ＭＳ 明朝"/>
        <family val="1"/>
        <charset val="128"/>
      </rPr>
      <t/>
    </r>
  </si>
  <si>
    <r>
      <t>　　</t>
    </r>
    <r>
      <rPr>
        <sz val="12"/>
        <rFont val="ＭＳ 明朝"/>
        <family val="1"/>
        <charset val="128"/>
      </rPr>
      <t>18</t>
    </r>
    <r>
      <rPr>
        <b/>
        <sz val="10"/>
        <rFont val="ＭＳ 明朝"/>
        <family val="1"/>
        <charset val="128"/>
      </rPr>
      <t/>
    </r>
  </si>
  <si>
    <r>
      <t>　　18</t>
    </r>
    <r>
      <rPr>
        <sz val="12"/>
        <rFont val="ＭＳ 明朝"/>
        <family val="1"/>
        <charset val="128"/>
      </rPr>
      <t/>
    </r>
  </si>
  <si>
    <t>資料　「医師・歯科医師・薬剤師調査」（厚生省）(厚生労働省）</t>
    <rPh sb="19" eb="22">
      <t>コウセイショウ</t>
    </rPh>
    <phoneticPr fontId="6"/>
  </si>
  <si>
    <t>注　1)　昭和63年から業務の種別に「老人保健施設」が加えられた。</t>
    <rPh sb="19" eb="21">
      <t>ロウジン</t>
    </rPh>
    <rPh sb="21" eb="23">
      <t>ホケン</t>
    </rPh>
    <rPh sb="23" eb="25">
      <t>シセツ</t>
    </rPh>
    <phoneticPr fontId="6"/>
  </si>
  <si>
    <t>　　2)　「法人の代表者」は、平成４年までは勤務者に含まれており、平成６年以降は開設者に含まれている。</t>
    <rPh sb="37" eb="39">
      <t>イコウ</t>
    </rPh>
    <phoneticPr fontId="6"/>
  </si>
  <si>
    <r>
      <t>資料　「医師・歯科医師・薬剤師調査」(厚生省）</t>
    </r>
    <r>
      <rPr>
        <sz val="12"/>
        <rFont val="ＭＳ 明朝"/>
        <family val="1"/>
        <charset val="128"/>
      </rPr>
      <t>(厚生労働省）</t>
    </r>
    <rPh sb="19" eb="21">
      <t>コウセイ</t>
    </rPh>
    <rPh sb="21" eb="22">
      <t>ショウ</t>
    </rPh>
    <phoneticPr fontId="6"/>
  </si>
  <si>
    <t>第４－３表　歯科医師数，業務の種別・年次別</t>
  </si>
  <si>
    <t>介護老人</t>
    <rPh sb="0" eb="2">
      <t>カイゴ</t>
    </rPh>
    <rPh sb="2" eb="3">
      <t>ロウ</t>
    </rPh>
    <rPh sb="3" eb="4">
      <t>ジン</t>
    </rPh>
    <phoneticPr fontId="6"/>
  </si>
  <si>
    <t>そ の 他</t>
  </si>
  <si>
    <t>総　数</t>
  </si>
  <si>
    <t>の従事者</t>
    <rPh sb="1" eb="4">
      <t>ジュウジシャ</t>
    </rPh>
    <phoneticPr fontId="6"/>
  </si>
  <si>
    <t>人保健施</t>
    <rPh sb="0" eb="1">
      <t>ヒト</t>
    </rPh>
    <rPh sb="1" eb="2">
      <t>タモツ</t>
    </rPh>
    <rPh sb="2" eb="3">
      <t>ケン</t>
    </rPh>
    <phoneticPr fontId="6"/>
  </si>
  <si>
    <t>無職の者</t>
  </si>
  <si>
    <t>従事者　　　</t>
    <rPh sb="0" eb="2">
      <t>ジュウジ</t>
    </rPh>
    <rPh sb="2" eb="3">
      <t>モノ</t>
    </rPh>
    <phoneticPr fontId="6"/>
  </si>
  <si>
    <t>の    者</t>
  </si>
  <si>
    <t>務者　　　</t>
  </si>
  <si>
    <t>・介護老人</t>
    <rPh sb="1" eb="3">
      <t>カイゴ</t>
    </rPh>
    <phoneticPr fontId="6"/>
  </si>
  <si>
    <t>医育機関の臨床系以外の勤務者又は大学院生</t>
    <rPh sb="0" eb="2">
      <t>イイク</t>
    </rPh>
    <rPh sb="2" eb="4">
      <t>キカン</t>
    </rPh>
    <rPh sb="5" eb="7">
      <t>リンショウ</t>
    </rPh>
    <rPh sb="7" eb="8">
      <t>ケイ</t>
    </rPh>
    <rPh sb="8" eb="10">
      <t>イガイ</t>
    </rPh>
    <rPh sb="11" eb="14">
      <t>キンムシャ</t>
    </rPh>
    <rPh sb="14" eb="15">
      <t>マタ</t>
    </rPh>
    <rPh sb="16" eb="20">
      <t>ダイガクインセイ</t>
    </rPh>
    <phoneticPr fontId="6"/>
  </si>
  <si>
    <t>保健施設</t>
    <rPh sb="0" eb="1">
      <t>ホ</t>
    </rPh>
    <phoneticPr fontId="6"/>
  </si>
  <si>
    <t>以外の従</t>
    <rPh sb="0" eb="1">
      <t>イ</t>
    </rPh>
    <rPh sb="1" eb="2">
      <t>ガイ</t>
    </rPh>
    <phoneticPr fontId="6"/>
  </si>
  <si>
    <t xml:space="preserve"> 事者　　　</t>
    <rPh sb="1" eb="2">
      <t>ジ</t>
    </rPh>
    <phoneticPr fontId="6"/>
  </si>
  <si>
    <t>注　1)　昭和63年から業務の種別に「老人保健施設」が加えられた。</t>
  </si>
  <si>
    <t>第４－５表　就業保健師数，業務の種別・年次別</t>
    <rPh sb="6" eb="8">
      <t>シュウギョウ</t>
    </rPh>
    <rPh sb="10" eb="11">
      <t>シ</t>
    </rPh>
    <phoneticPr fontId="14"/>
  </si>
  <si>
    <t>就　　　　　業　　　　　場　　　　　所</t>
  </si>
  <si>
    <t>助産師・看護師との兼務の状況</t>
    <rPh sb="2" eb="3">
      <t>シ</t>
    </rPh>
    <rPh sb="6" eb="7">
      <t>シ</t>
    </rPh>
    <phoneticPr fontId="14"/>
  </si>
  <si>
    <t>保　健　所</t>
  </si>
  <si>
    <t>（再掲）</t>
  </si>
  <si>
    <t>保健師学</t>
    <rPh sb="2" eb="3">
      <t>シ</t>
    </rPh>
    <phoneticPr fontId="14"/>
  </si>
  <si>
    <t>所　内</t>
  </si>
  <si>
    <t>市町村</t>
  </si>
  <si>
    <t>　</t>
    <phoneticPr fontId="14"/>
  </si>
  <si>
    <t>老人保健</t>
    <rPh sb="0" eb="2">
      <t>ロウジン</t>
    </rPh>
    <rPh sb="2" eb="4">
      <t>ホケン</t>
    </rPh>
    <phoneticPr fontId="14"/>
  </si>
  <si>
    <t>訪問看護</t>
    <rPh sb="0" eb="2">
      <t>ホウモン</t>
    </rPh>
    <rPh sb="2" eb="4">
      <t>カンゴ</t>
    </rPh>
    <phoneticPr fontId="14"/>
  </si>
  <si>
    <t>社会福祉</t>
    <rPh sb="0" eb="2">
      <t>シャカイ</t>
    </rPh>
    <rPh sb="2" eb="4">
      <t>フクシ</t>
    </rPh>
    <phoneticPr fontId="14"/>
  </si>
  <si>
    <t>助産師</t>
    <rPh sb="2" eb="3">
      <t>シ</t>
    </rPh>
    <phoneticPr fontId="14"/>
  </si>
  <si>
    <t>看護師</t>
    <rPh sb="2" eb="3">
      <t>シ</t>
    </rPh>
    <phoneticPr fontId="14"/>
  </si>
  <si>
    <t>助産師・</t>
    <rPh sb="2" eb="3">
      <t>シ</t>
    </rPh>
    <phoneticPr fontId="14"/>
  </si>
  <si>
    <t>校及び養</t>
  </si>
  <si>
    <t>病　院</t>
  </si>
  <si>
    <t>事業所</t>
  </si>
  <si>
    <t>業務と</t>
    <rPh sb="0" eb="2">
      <t>ギョウム</t>
    </rPh>
    <phoneticPr fontId="14"/>
  </si>
  <si>
    <t>看護師　</t>
    <rPh sb="0" eb="2">
      <t>カンゴ</t>
    </rPh>
    <rPh sb="2" eb="3">
      <t>シ</t>
    </rPh>
    <phoneticPr fontId="14"/>
  </si>
  <si>
    <t>成所　　</t>
  </si>
  <si>
    <t>勤　務</t>
  </si>
  <si>
    <t>駐　在</t>
  </si>
  <si>
    <t>施　　設</t>
    <rPh sb="0" eb="4">
      <t>シセツ</t>
    </rPh>
    <phoneticPr fontId="14"/>
  </si>
  <si>
    <t>ｽﾃｰｼｮﾝ</t>
    <phoneticPr fontId="14"/>
  </si>
  <si>
    <t>兼　務</t>
    <phoneticPr fontId="14"/>
  </si>
  <si>
    <t>業務と兼務</t>
    <rPh sb="0" eb="2">
      <t>ギョウム</t>
    </rPh>
    <rPh sb="3" eb="5">
      <t>ケンム</t>
    </rPh>
    <phoneticPr fontId="14"/>
  </si>
  <si>
    <t>　35</t>
  </si>
  <si>
    <t>　40</t>
  </si>
  <si>
    <t>　45</t>
  </si>
  <si>
    <t>　50</t>
  </si>
  <si>
    <t>　55</t>
  </si>
  <si>
    <t>　59</t>
  </si>
  <si>
    <t>　61</t>
  </si>
  <si>
    <t>　63</t>
  </si>
  <si>
    <t>　　10</t>
    <phoneticPr fontId="14"/>
  </si>
  <si>
    <t>－</t>
    <phoneticPr fontId="14"/>
  </si>
  <si>
    <t>　　12</t>
    <phoneticPr fontId="14"/>
  </si>
  <si>
    <t>看護師等</t>
    <rPh sb="0" eb="3">
      <t>カンゴシ</t>
    </rPh>
    <rPh sb="3" eb="4">
      <t>トウ</t>
    </rPh>
    <phoneticPr fontId="14"/>
  </si>
  <si>
    <t>保健所</t>
    <rPh sb="0" eb="3">
      <t>ホケンショ</t>
    </rPh>
    <phoneticPr fontId="14"/>
  </si>
  <si>
    <t>診療所</t>
    <rPh sb="0" eb="3">
      <t>シンリョウショ</t>
    </rPh>
    <phoneticPr fontId="14"/>
  </si>
  <si>
    <t>助産所</t>
    <rPh sb="0" eb="2">
      <t>ジョサン</t>
    </rPh>
    <rPh sb="2" eb="3">
      <t>ショ</t>
    </rPh>
    <phoneticPr fontId="14"/>
  </si>
  <si>
    <t>介護老
人保健
施設等</t>
    <rPh sb="0" eb="2">
      <t>カイゴ</t>
    </rPh>
    <rPh sb="2" eb="3">
      <t>ロウ</t>
    </rPh>
    <rPh sb="4" eb="5">
      <t>ヒト</t>
    </rPh>
    <rPh sb="5" eb="7">
      <t>ホケン</t>
    </rPh>
    <rPh sb="8" eb="10">
      <t>シセツ</t>
    </rPh>
    <rPh sb="10" eb="11">
      <t>トウ</t>
    </rPh>
    <phoneticPr fontId="14"/>
  </si>
  <si>
    <t>学校・養</t>
    <rPh sb="0" eb="2">
      <t>ガッコウ</t>
    </rPh>
    <rPh sb="3" eb="4">
      <t>オサム</t>
    </rPh>
    <phoneticPr fontId="14"/>
  </si>
  <si>
    <t>成所又は</t>
    <rPh sb="0" eb="1">
      <t>シゲル</t>
    </rPh>
    <rPh sb="1" eb="2">
      <t>トコロ</t>
    </rPh>
    <rPh sb="2" eb="3">
      <t>マタ</t>
    </rPh>
    <phoneticPr fontId="14"/>
  </si>
  <si>
    <t>研究機関</t>
    <rPh sb="0" eb="2">
      <t>ケンキュウ</t>
    </rPh>
    <rPh sb="2" eb="4">
      <t>キカン</t>
    </rPh>
    <phoneticPr fontId="14"/>
  </si>
  <si>
    <t>ｽﾃｰｼｮﾝ</t>
    <phoneticPr fontId="14"/>
  </si>
  <si>
    <t>　　14</t>
    <phoneticPr fontId="14"/>
  </si>
  <si>
    <t>－</t>
    <phoneticPr fontId="14"/>
  </si>
  <si>
    <r>
      <t>　　16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</si>
  <si>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　　18</t>
    </r>
    <r>
      <rPr>
        <sz val="11"/>
        <color theme="1"/>
        <rFont val="ＭＳ Ｐゴシック"/>
        <family val="2"/>
        <charset val="128"/>
        <scheme val="minor"/>
      </rPr>
      <t/>
    </r>
  </si>
  <si>
    <t>　　20</t>
    <phoneticPr fontId="14"/>
  </si>
  <si>
    <t>　　22</t>
    <phoneticPr fontId="14"/>
  </si>
  <si>
    <t>注　1)　昭和63年から就業場所に「老人保健施設」が加えられた。</t>
    <rPh sb="5" eb="7">
      <t>ショウワ</t>
    </rPh>
    <rPh sb="9" eb="10">
      <t>ネン</t>
    </rPh>
    <rPh sb="12" eb="14">
      <t>シュウギョウ</t>
    </rPh>
    <rPh sb="14" eb="16">
      <t>バショ</t>
    </rPh>
    <rPh sb="26" eb="27">
      <t>クワ</t>
    </rPh>
    <phoneticPr fontId="14"/>
  </si>
  <si>
    <t>　　2)　平成２年から就業場所の一部が細分化された。</t>
    <rPh sb="5" eb="7">
      <t>ヘイセイ</t>
    </rPh>
    <rPh sb="8" eb="9">
      <t>ネン</t>
    </rPh>
    <rPh sb="11" eb="13">
      <t>シュウギョウ</t>
    </rPh>
    <rPh sb="13" eb="15">
      <t>バショ</t>
    </rPh>
    <rPh sb="16" eb="18">
      <t>イチブ</t>
    </rPh>
    <rPh sb="19" eb="22">
      <t>サイブンカ</t>
    </rPh>
    <phoneticPr fontId="14"/>
  </si>
  <si>
    <t>　　3)　平成8年から就業場所に「訪問看護ｽﾃｰｼｮﾝ」「社会福祉施設」が加えられた。</t>
    <rPh sb="5" eb="7">
      <t>ヘイセイ</t>
    </rPh>
    <rPh sb="8" eb="9">
      <t>ネン</t>
    </rPh>
    <rPh sb="11" eb="13">
      <t>シュウギョウ</t>
    </rPh>
    <rPh sb="13" eb="15">
      <t>バショ</t>
    </rPh>
    <rPh sb="17" eb="19">
      <t>ホウモン</t>
    </rPh>
    <rPh sb="19" eb="21">
      <t>カンゴ</t>
    </rPh>
    <rPh sb="29" eb="31">
      <t>シャカイ</t>
    </rPh>
    <rPh sb="31" eb="33">
      <t>フクシ</t>
    </rPh>
    <rPh sb="33" eb="35">
      <t>シセツ</t>
    </rPh>
    <rPh sb="37" eb="38">
      <t>クワ</t>
    </rPh>
    <phoneticPr fontId="14"/>
  </si>
  <si>
    <t>資料　「衛生行政業務報告」「衛生行政報告例」（厚生省）（厚生労働省）</t>
    <rPh sb="23" eb="26">
      <t>コウセイショウ</t>
    </rPh>
    <rPh sb="30" eb="32">
      <t>ロウドウ</t>
    </rPh>
    <phoneticPr fontId="14"/>
  </si>
  <si>
    <t>第４－６表　就業助産師数，業務の種別・年次別</t>
    <rPh sb="6" eb="8">
      <t>シュウギョウ</t>
    </rPh>
    <rPh sb="10" eb="11">
      <t>シ</t>
    </rPh>
    <phoneticPr fontId="14"/>
  </si>
  <si>
    <t xml:space="preserve"> 保健師・看護師との兼務の状況</t>
    <rPh sb="3" eb="4">
      <t>シ</t>
    </rPh>
    <rPh sb="7" eb="8">
      <t>シ</t>
    </rPh>
    <phoneticPr fontId="14"/>
  </si>
  <si>
    <t>助　　産　　所</t>
    <rPh sb="6" eb="7">
      <t>ショ</t>
    </rPh>
    <phoneticPr fontId="14"/>
  </si>
  <si>
    <t>学　校</t>
  </si>
  <si>
    <t>保健所</t>
  </si>
  <si>
    <t>出張の</t>
  </si>
  <si>
    <t>保健師</t>
    <rPh sb="0" eb="2">
      <t>ホケン</t>
    </rPh>
    <rPh sb="2" eb="3">
      <t>シ</t>
    </rPh>
    <phoneticPr fontId="14"/>
  </si>
  <si>
    <t>及び養</t>
  </si>
  <si>
    <t>出張のみに</t>
  </si>
  <si>
    <t>従事者</t>
    <rPh sb="0" eb="2">
      <t>ジュウジ</t>
    </rPh>
    <phoneticPr fontId="14"/>
  </si>
  <si>
    <t>みによ</t>
  </si>
  <si>
    <t>業務</t>
    <rPh sb="0" eb="2">
      <t>ギョウム</t>
    </rPh>
    <phoneticPr fontId="14"/>
  </si>
  <si>
    <t>・看護師</t>
    <rPh sb="1" eb="3">
      <t>カンゴ</t>
    </rPh>
    <rPh sb="3" eb="4">
      <t>シ</t>
    </rPh>
    <phoneticPr fontId="14"/>
  </si>
  <si>
    <t>成　所</t>
  </si>
  <si>
    <t>よる者を除</t>
  </si>
  <si>
    <t>る　者</t>
  </si>
  <si>
    <t>と兼務</t>
    <rPh sb="1" eb="3">
      <t>ケンム</t>
    </rPh>
    <phoneticPr fontId="14"/>
  </si>
  <si>
    <t>く。　　　</t>
  </si>
  <si>
    <t>　　10</t>
    <phoneticPr fontId="14"/>
  </si>
  <si>
    <t>　　12</t>
    <phoneticPr fontId="14"/>
  </si>
  <si>
    <t>病　院</t>
    <phoneticPr fontId="14"/>
  </si>
  <si>
    <t>開設者</t>
    <phoneticPr fontId="14"/>
  </si>
  <si>
    <t>注　1)　平成8年から就業場所に「社会福祉施設」が加えられたが該当がないので記載していない。</t>
    <rPh sb="0" eb="1">
      <t>チュウイ</t>
    </rPh>
    <rPh sb="5" eb="7">
      <t>ヘイセイ</t>
    </rPh>
    <rPh sb="8" eb="9">
      <t>ネン</t>
    </rPh>
    <rPh sb="11" eb="13">
      <t>シュウギョウ</t>
    </rPh>
    <rPh sb="13" eb="15">
      <t>バショ</t>
    </rPh>
    <rPh sb="17" eb="19">
      <t>シャカイ</t>
    </rPh>
    <rPh sb="19" eb="21">
      <t>フクシ</t>
    </rPh>
    <rPh sb="21" eb="23">
      <t>シセツ</t>
    </rPh>
    <rPh sb="25" eb="26">
      <t>クワ</t>
    </rPh>
    <rPh sb="31" eb="33">
      <t>ガイトウ</t>
    </rPh>
    <rPh sb="38" eb="40">
      <t>キサイ</t>
    </rPh>
    <phoneticPr fontId="14"/>
  </si>
  <si>
    <t>第４－７表　就業看護師数，業務の種別・年次別</t>
    <rPh sb="6" eb="8">
      <t>シュウギョウ</t>
    </rPh>
    <rPh sb="10" eb="11">
      <t>シ</t>
    </rPh>
    <phoneticPr fontId="14"/>
  </si>
  <si>
    <t xml:space="preserve"> 保健師・助産師との兼務の状況</t>
    <rPh sb="3" eb="4">
      <t>シ</t>
    </rPh>
    <rPh sb="7" eb="8">
      <t>シ</t>
    </rPh>
    <phoneticPr fontId="14"/>
  </si>
  <si>
    <t>派　出</t>
  </si>
  <si>
    <t>学校及</t>
  </si>
  <si>
    <t>老人保健</t>
    <rPh sb="2" eb="4">
      <t>ホケン</t>
    </rPh>
    <phoneticPr fontId="14"/>
  </si>
  <si>
    <t>保健師</t>
    <rPh sb="2" eb="3">
      <t>シ</t>
    </rPh>
    <phoneticPr fontId="14"/>
  </si>
  <si>
    <t>び養成</t>
  </si>
  <si>
    <t>業務</t>
    <phoneticPr fontId="14"/>
  </si>
  <si>
    <t>業務と</t>
  </si>
  <si>
    <t>・助産師</t>
    <rPh sb="3" eb="4">
      <t>シ</t>
    </rPh>
    <phoneticPr fontId="14"/>
  </si>
  <si>
    <t>所　　</t>
  </si>
  <si>
    <t>と兼務</t>
    <phoneticPr fontId="14"/>
  </si>
  <si>
    <r>
      <t>業 務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2"/>
        <rFont val="ＭＳ 明朝"/>
        <family val="1"/>
        <charset val="128"/>
      </rPr>
      <t>と</t>
    </r>
    <phoneticPr fontId="14"/>
  </si>
  <si>
    <t>看護師</t>
    <rPh sb="0" eb="3">
      <t>カンゴシ</t>
    </rPh>
    <phoneticPr fontId="14"/>
  </si>
  <si>
    <r>
      <t xml:space="preserve">兼　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2"/>
        <rFont val="ＭＳ 明朝"/>
        <family val="1"/>
        <charset val="128"/>
      </rPr>
      <t>務</t>
    </r>
    <phoneticPr fontId="14"/>
  </si>
  <si>
    <t>　　10</t>
    <phoneticPr fontId="14"/>
  </si>
  <si>
    <t>－</t>
    <phoneticPr fontId="14"/>
  </si>
  <si>
    <t>　　12</t>
    <phoneticPr fontId="14"/>
  </si>
  <si>
    <t>介護老</t>
    <rPh sb="0" eb="2">
      <t>カイゴ</t>
    </rPh>
    <rPh sb="2" eb="3">
      <t>ロウ</t>
    </rPh>
    <phoneticPr fontId="14"/>
  </si>
  <si>
    <t>人保健</t>
    <rPh sb="0" eb="1">
      <t>ジン</t>
    </rPh>
    <rPh sb="1" eb="3">
      <t>ホケン</t>
    </rPh>
    <phoneticPr fontId="14"/>
  </si>
  <si>
    <t>市町村</t>
    <rPh sb="0" eb="3">
      <t>シチョウソン</t>
    </rPh>
    <phoneticPr fontId="14"/>
  </si>
  <si>
    <t>事業所</t>
    <rPh sb="0" eb="3">
      <t>ジギョウショ</t>
    </rPh>
    <phoneticPr fontId="14"/>
  </si>
  <si>
    <t>その他</t>
    <rPh sb="2" eb="3">
      <t>タ</t>
    </rPh>
    <phoneticPr fontId="14"/>
  </si>
  <si>
    <t>ｽﾃｰｼｮﾝ</t>
    <phoneticPr fontId="14"/>
  </si>
  <si>
    <t>施設等</t>
    <rPh sb="0" eb="2">
      <t>シセツ</t>
    </rPh>
    <rPh sb="2" eb="3">
      <t>トウ</t>
    </rPh>
    <phoneticPr fontId="14"/>
  </si>
  <si>
    <t>　　2)　平成8年から就業場所に「訪問看護ｽﾃｰｼｮﾝ」「社会福祉施設」が加えられた。</t>
    <rPh sb="5" eb="7">
      <t>ヘイセイ</t>
    </rPh>
    <rPh sb="8" eb="9">
      <t>ネン</t>
    </rPh>
    <rPh sb="11" eb="13">
      <t>シュウギョウ</t>
    </rPh>
    <rPh sb="13" eb="15">
      <t>バショ</t>
    </rPh>
    <rPh sb="17" eb="19">
      <t>ホウモン</t>
    </rPh>
    <rPh sb="19" eb="21">
      <t>カンゴ</t>
    </rPh>
    <rPh sb="29" eb="31">
      <t>シャカイ</t>
    </rPh>
    <rPh sb="31" eb="33">
      <t>フクシ</t>
    </rPh>
    <rPh sb="33" eb="35">
      <t>シセツ</t>
    </rPh>
    <rPh sb="37" eb="38">
      <t>クワ</t>
    </rPh>
    <phoneticPr fontId="14"/>
  </si>
  <si>
    <t>第４－８表　就業准看護師数，業務の種別・年次別</t>
    <rPh sb="6" eb="8">
      <t>シュウギョウ</t>
    </rPh>
    <rPh sb="11" eb="12">
      <t>シ</t>
    </rPh>
    <phoneticPr fontId="14"/>
  </si>
  <si>
    <t>派　　出</t>
  </si>
  <si>
    <t>保 健 所</t>
  </si>
  <si>
    <t>病　　院</t>
  </si>
  <si>
    <t>診 療 所</t>
  </si>
  <si>
    <t>学　　校</t>
  </si>
  <si>
    <t>第４－９表　就業歯科衛生士数，業務の種別・年次別</t>
    <rPh sb="6" eb="8">
      <t>シュウギョウ</t>
    </rPh>
    <rPh sb="8" eb="10">
      <t>シカ</t>
    </rPh>
    <rPh sb="10" eb="13">
      <t>エイセイシ</t>
    </rPh>
    <rPh sb="15" eb="17">
      <t>ギョウム</t>
    </rPh>
    <rPh sb="18" eb="20">
      <t>シュベツ</t>
    </rPh>
    <phoneticPr fontId="6"/>
  </si>
  <si>
    <t>介護老</t>
    <rPh sb="0" eb="1">
      <t>スケ</t>
    </rPh>
    <rPh sb="1" eb="2">
      <t>ユズル</t>
    </rPh>
    <rPh sb="2" eb="3">
      <t>ロウ</t>
    </rPh>
    <phoneticPr fontId="6"/>
  </si>
  <si>
    <t>歯科衛生</t>
    <rPh sb="0" eb="2">
      <t>シカ</t>
    </rPh>
    <rPh sb="2" eb="4">
      <t>エイセイ</t>
    </rPh>
    <phoneticPr fontId="6"/>
  </si>
  <si>
    <t>市町村</t>
    <rPh sb="0" eb="3">
      <t>シチョウソン</t>
    </rPh>
    <phoneticPr fontId="6"/>
  </si>
  <si>
    <t>人保健</t>
    <phoneticPr fontId="6"/>
  </si>
  <si>
    <t>事業所</t>
    <rPh sb="0" eb="3">
      <t>ジギョウショ</t>
    </rPh>
    <phoneticPr fontId="6"/>
  </si>
  <si>
    <t>士学校又</t>
    <rPh sb="0" eb="1">
      <t>シ</t>
    </rPh>
    <rPh sb="1" eb="3">
      <t>ガッコウ</t>
    </rPh>
    <rPh sb="3" eb="4">
      <t>マタ</t>
    </rPh>
    <phoneticPr fontId="6"/>
  </si>
  <si>
    <t>施　設</t>
    <phoneticPr fontId="6"/>
  </si>
  <si>
    <t>は養成所</t>
    <rPh sb="1" eb="4">
      <t>ヨウセイジョ</t>
    </rPh>
    <phoneticPr fontId="6"/>
  </si>
  <si>
    <r>
      <t>昭和5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1"/>
        <color theme="1"/>
        <rFont val="ＭＳ Ｐゴシック"/>
        <family val="2"/>
        <charset val="128"/>
        <scheme val="minor"/>
      </rPr>
      <t>年</t>
    </r>
    <phoneticPr fontId="6"/>
  </si>
  <si>
    <t>－</t>
    <phoneticPr fontId="6"/>
  </si>
  <si>
    <r>
      <t xml:space="preserve">    </t>
    </r>
    <r>
      <rPr>
        <sz val="11"/>
        <color theme="1"/>
        <rFont val="ＭＳ Ｐゴシック"/>
        <family val="2"/>
        <charset val="128"/>
        <scheme val="minor"/>
      </rPr>
      <t>10</t>
    </r>
    <phoneticPr fontId="6"/>
  </si>
  <si>
    <r>
      <t xml:space="preserve">    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2</t>
    </r>
    <phoneticPr fontId="6"/>
  </si>
  <si>
    <t>－</t>
    <phoneticPr fontId="6"/>
  </si>
  <si>
    <r>
      <t xml:space="preserve">    </t>
    </r>
    <r>
      <rPr>
        <sz val="11"/>
        <color theme="1"/>
        <rFont val="ＭＳ Ｐゴシック"/>
        <family val="2"/>
        <charset val="128"/>
        <scheme val="minor"/>
      </rPr>
      <t>14</t>
    </r>
    <r>
      <rPr>
        <b/>
        <sz val="10"/>
        <rFont val="ＭＳ 明朝"/>
        <family val="1"/>
        <charset val="128"/>
      </rPr>
      <t/>
    </r>
  </si>
  <si>
    <r>
      <t xml:space="preserve">    </t>
    </r>
    <r>
      <rPr>
        <sz val="11"/>
        <color theme="1"/>
        <rFont val="ＭＳ Ｐゴシック"/>
        <family val="2"/>
        <charset val="128"/>
        <scheme val="minor"/>
      </rPr>
      <t>16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</si>
  <si>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 xml:space="preserve">    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8</t>
    </r>
    <phoneticPr fontId="6"/>
  </si>
  <si>
    <t xml:space="preserve">    20</t>
    <phoneticPr fontId="6"/>
  </si>
  <si>
    <t xml:space="preserve">    22</t>
    <phoneticPr fontId="6"/>
  </si>
  <si>
    <t>注　1)　平成4年から就業場所の区分が一部細分化された。</t>
    <rPh sb="0" eb="1">
      <t>チュウ</t>
    </rPh>
    <rPh sb="5" eb="7">
      <t>ヘイセイ</t>
    </rPh>
    <rPh sb="8" eb="9">
      <t>ネン</t>
    </rPh>
    <rPh sb="11" eb="13">
      <t>シュウギョウ</t>
    </rPh>
    <rPh sb="13" eb="15">
      <t>バショ</t>
    </rPh>
    <rPh sb="16" eb="18">
      <t>クブン</t>
    </rPh>
    <rPh sb="19" eb="21">
      <t>イチブ</t>
    </rPh>
    <rPh sb="21" eb="24">
      <t>サイブンカ</t>
    </rPh>
    <phoneticPr fontId="6"/>
  </si>
  <si>
    <t>資料　「衛生行政業務報告」「衛生行政報告例」（厚生省）（厚生労働省）</t>
    <rPh sb="0" eb="2">
      <t>シリョウ</t>
    </rPh>
    <rPh sb="4" eb="6">
      <t>エイセイ</t>
    </rPh>
    <rPh sb="6" eb="8">
      <t>ギョウセイ</t>
    </rPh>
    <rPh sb="8" eb="10">
      <t>ギョウム</t>
    </rPh>
    <rPh sb="10" eb="12">
      <t>ホウコク</t>
    </rPh>
    <rPh sb="14" eb="16">
      <t>エイセイ</t>
    </rPh>
    <rPh sb="16" eb="18">
      <t>ギョウセイ</t>
    </rPh>
    <rPh sb="18" eb="21">
      <t>ホウコクレイ</t>
    </rPh>
    <rPh sb="23" eb="26">
      <t>コウセイショウ</t>
    </rPh>
    <rPh sb="28" eb="33">
      <t>コウセイロウドウショウ</t>
    </rPh>
    <phoneticPr fontId="6"/>
  </si>
  <si>
    <t>第４－10表　就業歯科技工士数，業務の種別・年次別</t>
    <rPh sb="7" eb="9">
      <t>シュウギョウ</t>
    </rPh>
    <rPh sb="9" eb="11">
      <t>シカ</t>
    </rPh>
    <rPh sb="11" eb="14">
      <t>ギコウシ</t>
    </rPh>
    <rPh sb="16" eb="18">
      <t>ギョウム</t>
    </rPh>
    <rPh sb="19" eb="21">
      <t>シュベツ</t>
    </rPh>
    <phoneticPr fontId="6"/>
  </si>
  <si>
    <t>歯科技工所</t>
    <rPh sb="0" eb="2">
      <t>シカ</t>
    </rPh>
    <rPh sb="2" eb="4">
      <t>ギコウ</t>
    </rPh>
    <rPh sb="4" eb="5">
      <t>ショ</t>
    </rPh>
    <phoneticPr fontId="6"/>
  </si>
  <si>
    <t>病院・診療所</t>
    <rPh sb="0" eb="2">
      <t>ビョウイン</t>
    </rPh>
    <rPh sb="3" eb="6">
      <t>シンリョウジョ</t>
    </rPh>
    <phoneticPr fontId="6"/>
  </si>
  <si>
    <t>その他</t>
    <rPh sb="0" eb="3">
      <t>ソノタ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</si>
  <si>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</si>
  <si>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</si>
  <si>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r>
      <t>昭和5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1"/>
        <color theme="1"/>
        <rFont val="ＭＳ Ｐゴシック"/>
        <family val="2"/>
        <charset val="128"/>
        <scheme val="minor"/>
      </rPr>
      <t>年</t>
    </r>
    <phoneticPr fontId="6"/>
  </si>
  <si>
    <t>－</t>
    <phoneticPr fontId="6"/>
  </si>
  <si>
    <t>　　８</t>
    <phoneticPr fontId="6"/>
  </si>
  <si>
    <t>　　10</t>
    <phoneticPr fontId="6"/>
  </si>
  <si>
    <r>
      <t>　　1</t>
    </r>
    <r>
      <rPr>
        <sz val="11"/>
        <color theme="1"/>
        <rFont val="ＭＳ Ｐゴシック"/>
        <family val="2"/>
        <charset val="128"/>
        <scheme val="minor"/>
      </rPr>
      <t>2</t>
    </r>
    <phoneticPr fontId="6"/>
  </si>
  <si>
    <r>
      <t>　　</t>
    </r>
    <r>
      <rPr>
        <sz val="11"/>
        <color theme="1"/>
        <rFont val="ＭＳ Ｐゴシック"/>
        <family val="2"/>
        <charset val="128"/>
        <scheme val="minor"/>
      </rPr>
      <t>14</t>
    </r>
    <phoneticPr fontId="6"/>
  </si>
  <si>
    <r>
      <t>　　1</t>
    </r>
    <r>
      <rPr>
        <sz val="11"/>
        <color theme="1"/>
        <rFont val="ＭＳ Ｐゴシック"/>
        <family val="2"/>
        <charset val="128"/>
        <scheme val="minor"/>
      </rPr>
      <t>8</t>
    </r>
    <phoneticPr fontId="6"/>
  </si>
  <si>
    <t>　　20</t>
    <phoneticPr fontId="6"/>
  </si>
  <si>
    <t>　　22</t>
    <phoneticPr fontId="6"/>
  </si>
  <si>
    <t>資料　「衛生行政業務報告」「衛生行政報告例」（厚生省）（厚生労働省）</t>
    <rPh sb="0" eb="2">
      <t>シリョウ</t>
    </rPh>
    <rPh sb="4" eb="6">
      <t>エイセイ</t>
    </rPh>
    <rPh sb="6" eb="8">
      <t>ギョウセイ</t>
    </rPh>
    <rPh sb="8" eb="10">
      <t>ギョウム</t>
    </rPh>
    <rPh sb="10" eb="12">
      <t>ホウコク</t>
    </rPh>
    <rPh sb="23" eb="26">
      <t>コウセイショウ</t>
    </rPh>
    <phoneticPr fontId="6"/>
  </si>
  <si>
    <t>第４－11表　医師数，業務の種別・従業地による市町村別</t>
  </si>
  <si>
    <t>平成22年12月31日現在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6"/>
  </si>
  <si>
    <t>介護老人保健施設の従事者</t>
    <rPh sb="0" eb="2">
      <t>カイゴ</t>
    </rPh>
    <rPh sb="4" eb="6">
      <t>ホケン</t>
    </rPh>
    <rPh sb="6" eb="8">
      <t>シセツ</t>
    </rPh>
    <rPh sb="9" eb="12">
      <t>ジュウジシャ</t>
    </rPh>
    <phoneticPr fontId="6"/>
  </si>
  <si>
    <t>医療施設・介護老人保健施設以外の従事者</t>
    <rPh sb="2" eb="4">
      <t>シセツ</t>
    </rPh>
    <rPh sb="5" eb="7">
      <t>カイゴ</t>
    </rPh>
    <rPh sb="7" eb="9">
      <t>ロウジン</t>
    </rPh>
    <rPh sb="9" eb="11">
      <t>ホケン</t>
    </rPh>
    <rPh sb="11" eb="13">
      <t>シセツ</t>
    </rPh>
    <rPh sb="13" eb="15">
      <t>イガイ</t>
    </rPh>
    <rPh sb="16" eb="19">
      <t>ジュウジシャ</t>
    </rPh>
    <phoneticPr fontId="6"/>
  </si>
  <si>
    <t>医育機</t>
  </si>
  <si>
    <t>介護老人保健施設の開設者又は法人の代表者</t>
    <rPh sb="0" eb="2">
      <t>カイゴ</t>
    </rPh>
    <rPh sb="6" eb="8">
      <t>シセツ</t>
    </rPh>
    <rPh sb="9" eb="12">
      <t>カイセツシャ</t>
    </rPh>
    <rPh sb="12" eb="13">
      <t>マタ</t>
    </rPh>
    <rPh sb="14" eb="16">
      <t>ホウジン</t>
    </rPh>
    <rPh sb="17" eb="20">
      <t>ダイヒョウシャ</t>
    </rPh>
    <phoneticPr fontId="6"/>
  </si>
  <si>
    <t>介護老人保健施設の勤務者</t>
    <rPh sb="0" eb="2">
      <t>カイゴ</t>
    </rPh>
    <rPh sb="6" eb="8">
      <t>シセツ</t>
    </rPh>
    <rPh sb="9" eb="12">
      <t>キンムシャ</t>
    </rPh>
    <phoneticPr fontId="6"/>
  </si>
  <si>
    <t>医育機関の</t>
    <phoneticPr fontId="6"/>
  </si>
  <si>
    <t>医育機関以</t>
    <rPh sb="0" eb="2">
      <t>イイク</t>
    </rPh>
    <rPh sb="2" eb="4">
      <t>キカン</t>
    </rPh>
    <rPh sb="4" eb="5">
      <t>イ</t>
    </rPh>
    <phoneticPr fontId="6"/>
  </si>
  <si>
    <t>行政機関・</t>
    <rPh sb="2" eb="4">
      <t>キカン</t>
    </rPh>
    <phoneticPr fontId="6"/>
  </si>
  <si>
    <t>市　　町　　村</t>
  </si>
  <si>
    <t>関附属</t>
  </si>
  <si>
    <t>の開設</t>
  </si>
  <si>
    <t>臨床系以外</t>
    <rPh sb="0" eb="2">
      <t>リンショウ</t>
    </rPh>
    <rPh sb="2" eb="3">
      <t>ケイ</t>
    </rPh>
    <rPh sb="3" eb="5">
      <t>イガイ</t>
    </rPh>
    <phoneticPr fontId="6"/>
  </si>
  <si>
    <t>外の教育機</t>
    <rPh sb="0" eb="1">
      <t>ソト</t>
    </rPh>
    <rPh sb="2" eb="4">
      <t>キョウイク</t>
    </rPh>
    <rPh sb="4" eb="5">
      <t>キ</t>
    </rPh>
    <phoneticPr fontId="6"/>
  </si>
  <si>
    <t>又は法</t>
  </si>
  <si>
    <t>属の病院</t>
  </si>
  <si>
    <t>の病院</t>
  </si>
  <si>
    <t>者又は</t>
  </si>
  <si>
    <t>の勤務</t>
  </si>
  <si>
    <t>の勤務者又</t>
    <rPh sb="1" eb="4">
      <t>キンムシャ</t>
    </rPh>
    <rPh sb="4" eb="5">
      <t>マタ</t>
    </rPh>
    <phoneticPr fontId="6"/>
  </si>
  <si>
    <t>機関又は研</t>
    <rPh sb="0" eb="2">
      <t>キカン</t>
    </rPh>
    <rPh sb="2" eb="3">
      <t>マタ</t>
    </rPh>
    <rPh sb="4" eb="5">
      <t>ケン</t>
    </rPh>
    <phoneticPr fontId="6"/>
  </si>
  <si>
    <t>保健衛生業</t>
    <rPh sb="0" eb="2">
      <t>ホケン</t>
    </rPh>
    <rPh sb="2" eb="4">
      <t>エイセイ</t>
    </rPh>
    <rPh sb="4" eb="5">
      <t>ギョウ</t>
    </rPh>
    <phoneticPr fontId="6"/>
  </si>
  <si>
    <t>業務の従</t>
  </si>
  <si>
    <t>人の代</t>
  </si>
  <si>
    <t>法人の</t>
  </si>
  <si>
    <t>は大学院生</t>
    <rPh sb="1" eb="4">
      <t>ダイガクイン</t>
    </rPh>
    <rPh sb="4" eb="5">
      <t>セイ</t>
    </rPh>
    <phoneticPr fontId="6"/>
  </si>
  <si>
    <t>究機関の勤</t>
    <rPh sb="0" eb="1">
      <t>キワム</t>
    </rPh>
    <rPh sb="1" eb="3">
      <t>キカン</t>
    </rPh>
    <rPh sb="4" eb="5">
      <t>ツトム</t>
    </rPh>
    <phoneticPr fontId="6"/>
  </si>
  <si>
    <t>の　者</t>
  </si>
  <si>
    <t>表者　</t>
  </si>
  <si>
    <t>代表者</t>
  </si>
  <si>
    <t>務者</t>
    <phoneticPr fontId="6"/>
  </si>
  <si>
    <t>務の従事者</t>
    <rPh sb="0" eb="1">
      <t>ツトム</t>
    </rPh>
    <rPh sb="2" eb="5">
      <t>ジュウジシャ</t>
    </rPh>
    <phoneticPr fontId="6"/>
  </si>
  <si>
    <t>全　　　　国</t>
  </si>
  <si>
    <t>岡　 山　 県</t>
  </si>
  <si>
    <t>県南東部保健医療圏</t>
  </si>
  <si>
    <t>県南西部保健医療圏</t>
  </si>
  <si>
    <t>高梁・新見保健医療圏</t>
    <rPh sb="3" eb="5">
      <t>ニイミ</t>
    </rPh>
    <phoneticPr fontId="6"/>
  </si>
  <si>
    <t>真庭保健医療圏</t>
  </si>
  <si>
    <t>津山・英田保健医療圏</t>
  </si>
  <si>
    <t>岡山市保健所</t>
  </si>
  <si>
    <t>倉敷市保健所</t>
    <rPh sb="0" eb="3">
      <t>クラシキシ</t>
    </rPh>
    <rPh sb="3" eb="6">
      <t>ホケンショ</t>
    </rPh>
    <phoneticPr fontId="6"/>
  </si>
  <si>
    <t>備前保健所</t>
    <rPh sb="0" eb="2">
      <t>ビゼン</t>
    </rPh>
    <phoneticPr fontId="6"/>
  </si>
  <si>
    <t>備中保健所</t>
    <rPh sb="0" eb="2">
      <t>ビッチュウ</t>
    </rPh>
    <phoneticPr fontId="6"/>
  </si>
  <si>
    <t>備北保健所</t>
    <rPh sb="0" eb="2">
      <t>ビホク</t>
    </rPh>
    <phoneticPr fontId="6"/>
  </si>
  <si>
    <t>真庭保健所</t>
  </si>
  <si>
    <t>美作保健所</t>
    <rPh sb="0" eb="2">
      <t>ミマサカ</t>
    </rPh>
    <phoneticPr fontId="6"/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</si>
  <si>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</si>
  <si>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</si>
  <si>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</si>
  <si>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</si>
  <si>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</si>
  <si>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</si>
  <si>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</si>
  <si>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</si>
  <si>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</si>
  <si>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</si>
  <si>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瀬戸内市</t>
    <rPh sb="0" eb="3">
      <t>セトウチ</t>
    </rPh>
    <rPh sb="3" eb="4">
      <t>シ</t>
    </rPh>
    <phoneticPr fontId="6"/>
  </si>
  <si>
    <t>赤 磐 市</t>
    <rPh sb="0" eb="1">
      <t>アカ</t>
    </rPh>
    <rPh sb="2" eb="3">
      <t>イワ</t>
    </rPh>
    <rPh sb="4" eb="5">
      <t>シ</t>
    </rPh>
    <phoneticPr fontId="6"/>
  </si>
  <si>
    <t>真 庭 市</t>
    <rPh sb="0" eb="1">
      <t>マコト</t>
    </rPh>
    <rPh sb="2" eb="3">
      <t>ニワ</t>
    </rPh>
    <rPh sb="4" eb="5">
      <t>シ</t>
    </rPh>
    <phoneticPr fontId="6"/>
  </si>
  <si>
    <t>美 作 市</t>
    <rPh sb="0" eb="1">
      <t>ビ</t>
    </rPh>
    <rPh sb="2" eb="3">
      <t>サク</t>
    </rPh>
    <rPh sb="4" eb="5">
      <t>シ</t>
    </rPh>
    <phoneticPr fontId="6"/>
  </si>
  <si>
    <t>浅 口 市</t>
    <rPh sb="0" eb="1">
      <t>アサ</t>
    </rPh>
    <rPh sb="2" eb="3">
      <t>クチ</t>
    </rPh>
    <rPh sb="4" eb="5">
      <t>シ</t>
    </rPh>
    <phoneticPr fontId="6"/>
  </si>
  <si>
    <t>和気郡</t>
    <rPh sb="0" eb="3">
      <t>ワケグン</t>
    </rPh>
    <phoneticPr fontId="6"/>
  </si>
  <si>
    <t>和 気 町</t>
    <rPh sb="0" eb="1">
      <t>ワ</t>
    </rPh>
    <rPh sb="2" eb="3">
      <t>キ</t>
    </rPh>
    <rPh sb="4" eb="5">
      <t>マチ</t>
    </rPh>
    <phoneticPr fontId="6"/>
  </si>
  <si>
    <t>都窪郡</t>
    <rPh sb="0" eb="3">
      <t>ツクボグン</t>
    </rPh>
    <phoneticPr fontId="6"/>
  </si>
  <si>
    <t>早 島 町</t>
    <phoneticPr fontId="6"/>
  </si>
  <si>
    <t>浅口郡</t>
    <rPh sb="0" eb="3">
      <t>アサクチグン</t>
    </rPh>
    <phoneticPr fontId="6"/>
  </si>
  <si>
    <t>里 庄 町</t>
    <rPh sb="0" eb="1">
      <t>サト</t>
    </rPh>
    <rPh sb="2" eb="3">
      <t>ショウ</t>
    </rPh>
    <rPh sb="4" eb="5">
      <t>マチ</t>
    </rPh>
    <phoneticPr fontId="6"/>
  </si>
  <si>
    <t>小田郡</t>
    <rPh sb="0" eb="3">
      <t>オダグン</t>
    </rPh>
    <phoneticPr fontId="6"/>
  </si>
  <si>
    <t>矢 掛 町</t>
    <phoneticPr fontId="6"/>
  </si>
  <si>
    <t>真庭郡</t>
    <rPh sb="0" eb="3">
      <t>マニワグン</t>
    </rPh>
    <phoneticPr fontId="6"/>
  </si>
  <si>
    <t>新 庄 村</t>
    <rPh sb="0" eb="1">
      <t>シン</t>
    </rPh>
    <rPh sb="2" eb="3">
      <t>ショウ</t>
    </rPh>
    <rPh sb="4" eb="5">
      <t>ムラ</t>
    </rPh>
    <phoneticPr fontId="6"/>
  </si>
  <si>
    <t>苫田郡</t>
    <rPh sb="0" eb="3">
      <t>トマタグン</t>
    </rPh>
    <phoneticPr fontId="6"/>
  </si>
  <si>
    <t>鏡 野 町</t>
    <rPh sb="0" eb="1">
      <t>カガミ</t>
    </rPh>
    <rPh sb="2" eb="3">
      <t>ノ</t>
    </rPh>
    <rPh sb="4" eb="5">
      <t>マチ</t>
    </rPh>
    <phoneticPr fontId="6"/>
  </si>
  <si>
    <t>勝田郡</t>
    <rPh sb="0" eb="3">
      <t>カツタグン</t>
    </rPh>
    <phoneticPr fontId="6"/>
  </si>
  <si>
    <t>勝 央 町</t>
    <rPh sb="0" eb="1">
      <t>カツ</t>
    </rPh>
    <rPh sb="2" eb="3">
      <t>ヒサシ</t>
    </rPh>
    <rPh sb="4" eb="5">
      <t>マチ</t>
    </rPh>
    <phoneticPr fontId="6"/>
  </si>
  <si>
    <t>奈 義 町</t>
    <rPh sb="0" eb="1">
      <t>ナ</t>
    </rPh>
    <rPh sb="2" eb="3">
      <t>ギ</t>
    </rPh>
    <rPh sb="4" eb="5">
      <t>マチ</t>
    </rPh>
    <phoneticPr fontId="6"/>
  </si>
  <si>
    <t>英田郡</t>
    <rPh sb="0" eb="3">
      <t>アイダグン</t>
    </rPh>
    <phoneticPr fontId="6"/>
  </si>
  <si>
    <t>西粟倉村</t>
    <rPh sb="0" eb="4">
      <t>ニシアワクラソン</t>
    </rPh>
    <phoneticPr fontId="6"/>
  </si>
  <si>
    <t>久米郡</t>
    <rPh sb="0" eb="3">
      <t>クメグン</t>
    </rPh>
    <phoneticPr fontId="6"/>
  </si>
  <si>
    <t>久米南町</t>
    <rPh sb="0" eb="4">
      <t>クメナンチョウ</t>
    </rPh>
    <phoneticPr fontId="6"/>
  </si>
  <si>
    <t>美 咲 町</t>
    <rPh sb="0" eb="1">
      <t>ビ</t>
    </rPh>
    <rPh sb="2" eb="3">
      <t>サキ</t>
    </rPh>
    <rPh sb="4" eb="5">
      <t>マチ</t>
    </rPh>
    <phoneticPr fontId="6"/>
  </si>
  <si>
    <t>加賀郡</t>
    <rPh sb="0" eb="3">
      <t>カガグン</t>
    </rPh>
    <phoneticPr fontId="6"/>
  </si>
  <si>
    <t>吉備中央町</t>
    <rPh sb="0" eb="5">
      <t>キビチュウオウチョウ</t>
    </rPh>
    <phoneticPr fontId="6"/>
  </si>
  <si>
    <t>資料　「医師・歯科医師・薬剤師調査」（厚生労働省）</t>
    <rPh sb="19" eb="21">
      <t>コウセイ</t>
    </rPh>
    <rPh sb="21" eb="24">
      <t>ロウドウショウ</t>
    </rPh>
    <phoneticPr fontId="6"/>
  </si>
  <si>
    <t>第４－12表　医療施設従事医師数，診療科名（複数回答）・従業地による市町村別</t>
    <phoneticPr fontId="6"/>
  </si>
  <si>
    <t>平成22年12月31日現在</t>
    <phoneticPr fontId="6"/>
  </si>
  <si>
    <t>医療施</t>
    <rPh sb="0" eb="2">
      <t>イリョウ</t>
    </rPh>
    <rPh sb="2" eb="3">
      <t>シセツ</t>
    </rPh>
    <phoneticPr fontId="6"/>
  </si>
  <si>
    <t>呼吸器</t>
    <rPh sb="0" eb="3">
      <t>コキュウキ</t>
    </rPh>
    <phoneticPr fontId="6"/>
  </si>
  <si>
    <t>循環器</t>
    <rPh sb="0" eb="3">
      <t>ジュンカンキ</t>
    </rPh>
    <phoneticPr fontId="6"/>
  </si>
  <si>
    <t>消化器</t>
    <rPh sb="0" eb="3">
      <t>ショウカキ</t>
    </rPh>
    <phoneticPr fontId="6"/>
  </si>
  <si>
    <t>腎　臓</t>
    <rPh sb="0" eb="1">
      <t>ジン</t>
    </rPh>
    <rPh sb="2" eb="3">
      <t>ゾウ</t>
    </rPh>
    <phoneticPr fontId="6"/>
  </si>
  <si>
    <t>神　経</t>
    <rPh sb="0" eb="1">
      <t>カミ</t>
    </rPh>
    <rPh sb="2" eb="3">
      <t>ヘ</t>
    </rPh>
    <phoneticPr fontId="6"/>
  </si>
  <si>
    <t>糖尿病</t>
    <rPh sb="0" eb="3">
      <t>トウニョウビョウ</t>
    </rPh>
    <phoneticPr fontId="6"/>
  </si>
  <si>
    <t>血　液</t>
    <rPh sb="0" eb="1">
      <t>チ</t>
    </rPh>
    <rPh sb="2" eb="3">
      <t>エキ</t>
    </rPh>
    <phoneticPr fontId="6"/>
  </si>
  <si>
    <t>アレル</t>
    <phoneticPr fontId="6"/>
  </si>
  <si>
    <t>リウマ</t>
    <phoneticPr fontId="6"/>
  </si>
  <si>
    <t>感染症</t>
    <rPh sb="0" eb="3">
      <t>カンセンショウ</t>
    </rPh>
    <phoneticPr fontId="6"/>
  </si>
  <si>
    <t>心　療</t>
    <rPh sb="0" eb="1">
      <t>ココロ</t>
    </rPh>
    <rPh sb="2" eb="3">
      <t>リョウ</t>
    </rPh>
    <phoneticPr fontId="6"/>
  </si>
  <si>
    <t>心臓血</t>
    <rPh sb="0" eb="2">
      <t>シンゾウ</t>
    </rPh>
    <rPh sb="2" eb="3">
      <t>ケツ</t>
    </rPh>
    <phoneticPr fontId="6"/>
  </si>
  <si>
    <t>乳　腺</t>
    <rPh sb="0" eb="1">
      <t>チチ</t>
    </rPh>
    <rPh sb="2" eb="3">
      <t>セン</t>
    </rPh>
    <phoneticPr fontId="6"/>
  </si>
  <si>
    <t>気　管</t>
    <rPh sb="0" eb="1">
      <t>キ</t>
    </rPh>
    <rPh sb="2" eb="3">
      <t>カン</t>
    </rPh>
    <phoneticPr fontId="6"/>
  </si>
  <si>
    <t>泌　尿</t>
    <rPh sb="0" eb="1">
      <t>ヒ</t>
    </rPh>
    <rPh sb="2" eb="3">
      <t>ニョウ</t>
    </rPh>
    <phoneticPr fontId="6"/>
  </si>
  <si>
    <t>肛　門</t>
    <rPh sb="0" eb="1">
      <t>コウ</t>
    </rPh>
    <rPh sb="2" eb="3">
      <t>モン</t>
    </rPh>
    <phoneticPr fontId="6"/>
  </si>
  <si>
    <t>脳神経</t>
    <rPh sb="0" eb="3">
      <t>ノウシンケイ</t>
    </rPh>
    <phoneticPr fontId="6"/>
  </si>
  <si>
    <t>整　形</t>
    <rPh sb="0" eb="1">
      <t>ヒトシ</t>
    </rPh>
    <rPh sb="2" eb="3">
      <t>カタチ</t>
    </rPh>
    <phoneticPr fontId="6"/>
  </si>
  <si>
    <t>形　成</t>
    <rPh sb="0" eb="1">
      <t>ケイ</t>
    </rPh>
    <rPh sb="2" eb="3">
      <t>シゲル</t>
    </rPh>
    <phoneticPr fontId="6"/>
  </si>
  <si>
    <t>美　容</t>
    <rPh sb="0" eb="1">
      <t>ビ</t>
    </rPh>
    <rPh sb="2" eb="3">
      <t>カタチ</t>
    </rPh>
    <phoneticPr fontId="6"/>
  </si>
  <si>
    <t>耳　鼻</t>
    <rPh sb="0" eb="1">
      <t>ミミ</t>
    </rPh>
    <rPh sb="2" eb="3">
      <t>ハナ</t>
    </rPh>
    <phoneticPr fontId="6"/>
  </si>
  <si>
    <t>小　児</t>
    <rPh sb="0" eb="1">
      <t>ショウ</t>
    </rPh>
    <rPh sb="2" eb="3">
      <t>ジ</t>
    </rPh>
    <phoneticPr fontId="6"/>
  </si>
  <si>
    <t>産　婦</t>
    <rPh sb="0" eb="1">
      <t>サン</t>
    </rPh>
    <rPh sb="2" eb="3">
      <t>フ</t>
    </rPh>
    <phoneticPr fontId="6"/>
  </si>
  <si>
    <t>ﾘﾊﾋﾞﾘ</t>
    <phoneticPr fontId="6"/>
  </si>
  <si>
    <t>放　射</t>
    <rPh sb="0" eb="1">
      <t>ホウ</t>
    </rPh>
    <rPh sb="2" eb="3">
      <t>イ</t>
    </rPh>
    <phoneticPr fontId="6"/>
  </si>
  <si>
    <t>病　理</t>
    <rPh sb="0" eb="1">
      <t>ビョウ</t>
    </rPh>
    <rPh sb="2" eb="3">
      <t>リ</t>
    </rPh>
    <phoneticPr fontId="6"/>
  </si>
  <si>
    <t>臨　床</t>
    <rPh sb="0" eb="1">
      <t>ノゾミ</t>
    </rPh>
    <rPh sb="2" eb="3">
      <t>ユカ</t>
    </rPh>
    <phoneticPr fontId="6"/>
  </si>
  <si>
    <t>設従事</t>
    <rPh sb="0" eb="1">
      <t>シセツ</t>
    </rPh>
    <rPh sb="1" eb="3">
      <t>ジュウジ</t>
    </rPh>
    <phoneticPr fontId="6"/>
  </si>
  <si>
    <t>内  科</t>
  </si>
  <si>
    <t>内　科</t>
    <rPh sb="0" eb="1">
      <t>ウチ</t>
    </rPh>
    <rPh sb="2" eb="3">
      <t>カ</t>
    </rPh>
    <phoneticPr fontId="6"/>
  </si>
  <si>
    <t>皮膚科</t>
    <rPh sb="0" eb="3">
      <t>ヒフカ</t>
    </rPh>
    <phoneticPr fontId="6"/>
  </si>
  <si>
    <t>小児科</t>
    <rPh sb="0" eb="3">
      <t>ショウニカ</t>
    </rPh>
    <phoneticPr fontId="6"/>
  </si>
  <si>
    <t>精神科</t>
    <rPh sb="0" eb="2">
      <t>セイシン</t>
    </rPh>
    <rPh sb="2" eb="3">
      <t>カ</t>
    </rPh>
    <phoneticPr fontId="6"/>
  </si>
  <si>
    <t>外　科</t>
    <rPh sb="0" eb="1">
      <t>ソト</t>
    </rPh>
    <rPh sb="2" eb="3">
      <t>カ</t>
    </rPh>
    <phoneticPr fontId="6"/>
  </si>
  <si>
    <t>食　道</t>
    <rPh sb="0" eb="1">
      <t>ショク</t>
    </rPh>
    <rPh sb="2" eb="3">
      <t>ミチ</t>
    </rPh>
    <phoneticPr fontId="6"/>
  </si>
  <si>
    <t>外　科</t>
    <rPh sb="0" eb="1">
      <t>ソト</t>
    </rPh>
    <phoneticPr fontId="6"/>
  </si>
  <si>
    <t>眼　科</t>
    <rPh sb="0" eb="1">
      <t>メ</t>
    </rPh>
    <rPh sb="2" eb="3">
      <t>カ</t>
    </rPh>
    <phoneticPr fontId="6"/>
  </si>
  <si>
    <t>いんこ</t>
    <phoneticPr fontId="6"/>
  </si>
  <si>
    <t>産　科</t>
    <rPh sb="0" eb="1">
      <t>サン</t>
    </rPh>
    <rPh sb="2" eb="3">
      <t>カ</t>
    </rPh>
    <phoneticPr fontId="6"/>
  </si>
  <si>
    <t>婦人科</t>
    <rPh sb="0" eb="2">
      <t>フジン</t>
    </rPh>
    <rPh sb="2" eb="3">
      <t>カ</t>
    </rPh>
    <phoneticPr fontId="6"/>
  </si>
  <si>
    <t>ﾃｰｼｮﾝ</t>
    <phoneticPr fontId="6"/>
  </si>
  <si>
    <t>麻酔科</t>
    <rPh sb="0" eb="2">
      <t>マスイ</t>
    </rPh>
    <rPh sb="2" eb="3">
      <t>カ</t>
    </rPh>
    <phoneticPr fontId="6"/>
  </si>
  <si>
    <t>救急科</t>
    <rPh sb="0" eb="2">
      <t>キュウキュウ</t>
    </rPh>
    <rPh sb="2" eb="3">
      <t>カ</t>
    </rPh>
    <phoneticPr fontId="6"/>
  </si>
  <si>
    <t>全　科</t>
    <rPh sb="0" eb="1">
      <t>ゼン</t>
    </rPh>
    <rPh sb="2" eb="3">
      <t>カ</t>
    </rPh>
    <phoneticPr fontId="6"/>
  </si>
  <si>
    <t>その他</t>
    <rPh sb="2" eb="3">
      <t>タ</t>
    </rPh>
    <phoneticPr fontId="6"/>
  </si>
  <si>
    <t>不 詳</t>
  </si>
  <si>
    <t>医師数</t>
    <rPh sb="0" eb="3">
      <t>イシスウ</t>
    </rPh>
    <phoneticPr fontId="6"/>
  </si>
  <si>
    <t>(胃腸内科)</t>
    <rPh sb="3" eb="5">
      <t>ナイカ</t>
    </rPh>
    <phoneticPr fontId="6"/>
  </si>
  <si>
    <t>(代謝内科)</t>
    <rPh sb="1" eb="3">
      <t>タイシャ</t>
    </rPh>
    <rPh sb="3" eb="5">
      <t>ナイカ</t>
    </rPh>
    <phoneticPr fontId="6"/>
  </si>
  <si>
    <t>ギー科</t>
    <rPh sb="2" eb="3">
      <t>カ</t>
    </rPh>
    <phoneticPr fontId="6"/>
  </si>
  <si>
    <t>チ科</t>
    <rPh sb="1" eb="2">
      <t>カ</t>
    </rPh>
    <phoneticPr fontId="6"/>
  </si>
  <si>
    <t>内　科</t>
    <rPh sb="0" eb="1">
      <t>ナイ</t>
    </rPh>
    <phoneticPr fontId="6"/>
  </si>
  <si>
    <t>内  科</t>
    <rPh sb="0" eb="1">
      <t>ナイ</t>
    </rPh>
    <phoneticPr fontId="6"/>
  </si>
  <si>
    <t>外　科</t>
    <phoneticPr fontId="6"/>
  </si>
  <si>
    <t>管外科</t>
    <rPh sb="0" eb="1">
      <t>カン</t>
    </rPh>
    <rPh sb="1" eb="3">
      <t>ゲカ</t>
    </rPh>
    <phoneticPr fontId="6"/>
  </si>
  <si>
    <t>(胃腸外科)</t>
    <rPh sb="1" eb="3">
      <t>イチョウ</t>
    </rPh>
    <rPh sb="3" eb="5">
      <t>ゲカ</t>
    </rPh>
    <phoneticPr fontId="6"/>
  </si>
  <si>
    <t>器　科</t>
    <rPh sb="0" eb="1">
      <t>ウツワ</t>
    </rPh>
    <rPh sb="2" eb="3">
      <t>カ</t>
    </rPh>
    <phoneticPr fontId="6"/>
  </si>
  <si>
    <t>う　科</t>
    <rPh sb="2" eb="3">
      <t>カ</t>
    </rPh>
    <phoneticPr fontId="6"/>
  </si>
  <si>
    <t>人　科</t>
    <rPh sb="0" eb="1">
      <t>ヒト</t>
    </rPh>
    <phoneticPr fontId="6"/>
  </si>
  <si>
    <t>科</t>
    <rPh sb="0" eb="1">
      <t>カ</t>
    </rPh>
    <phoneticPr fontId="6"/>
  </si>
  <si>
    <t>線　科</t>
    <rPh sb="0" eb="1">
      <t>セン</t>
    </rPh>
    <rPh sb="2" eb="3">
      <t>カ</t>
    </rPh>
    <phoneticPr fontId="6"/>
  </si>
  <si>
    <t>診断科</t>
    <rPh sb="0" eb="2">
      <t>シンダン</t>
    </rPh>
    <rPh sb="2" eb="3">
      <t>カ</t>
    </rPh>
    <phoneticPr fontId="6"/>
  </si>
  <si>
    <t>検査科</t>
    <rPh sb="0" eb="2">
      <t>ケンサ</t>
    </rPh>
    <rPh sb="2" eb="3">
      <t>カ</t>
    </rPh>
    <phoneticPr fontId="6"/>
  </si>
  <si>
    <t>研修医</t>
    <rPh sb="0" eb="3">
      <t>ケンシュウイ</t>
    </rPh>
    <phoneticPr fontId="6"/>
  </si>
  <si>
    <t>早 島 町</t>
    <phoneticPr fontId="6"/>
  </si>
  <si>
    <t>矢 掛 町</t>
    <phoneticPr fontId="6"/>
  </si>
  <si>
    <t>第４-13表　歯科医師数、業務の種別・従業地による市町村別</t>
  </si>
  <si>
    <t>平成22年12月31日現在</t>
    <phoneticPr fontId="6"/>
  </si>
  <si>
    <t>介護老人保健施設の従業者</t>
    <rPh sb="0" eb="2">
      <t>カイゴ</t>
    </rPh>
    <rPh sb="4" eb="6">
      <t>ホケン</t>
    </rPh>
    <rPh sb="6" eb="8">
      <t>シセツ</t>
    </rPh>
    <rPh sb="9" eb="12">
      <t>ジュウギョウシャ</t>
    </rPh>
    <phoneticPr fontId="6"/>
  </si>
  <si>
    <t>医育機関以</t>
    <phoneticPr fontId="6"/>
  </si>
  <si>
    <t>の臨床系</t>
  </si>
  <si>
    <t>外の教育機</t>
    <phoneticPr fontId="6"/>
  </si>
  <si>
    <t>以外の勤</t>
  </si>
  <si>
    <t>関又は研究</t>
    <phoneticPr fontId="6"/>
  </si>
  <si>
    <t>務者又は</t>
  </si>
  <si>
    <t>機関の勤務</t>
    <phoneticPr fontId="6"/>
  </si>
  <si>
    <t>の者</t>
    <phoneticPr fontId="6"/>
  </si>
  <si>
    <t>者</t>
    <phoneticPr fontId="6"/>
  </si>
  <si>
    <t>務の従事者</t>
    <rPh sb="0" eb="1">
      <t>ム</t>
    </rPh>
    <rPh sb="2" eb="5">
      <t>ジュウジシャ</t>
    </rPh>
    <phoneticPr fontId="6"/>
  </si>
  <si>
    <t>資料　「医師・歯科医師・薬剤師調査」(厚生労働省）</t>
    <rPh sb="19" eb="21">
      <t>コウセイ</t>
    </rPh>
    <rPh sb="21" eb="24">
      <t>ロウドウショウ</t>
    </rPh>
    <phoneticPr fontId="6"/>
  </si>
  <si>
    <t>第４－14表　医療施設従事歯科医師数，診療科名（複数回答）・従業地による市町村別</t>
    <phoneticPr fontId="6"/>
  </si>
  <si>
    <t>平成22年12月31日現在</t>
    <phoneticPr fontId="6"/>
  </si>
  <si>
    <t>矯　正</t>
  </si>
  <si>
    <t>小　児</t>
  </si>
  <si>
    <t>歯科口</t>
    <rPh sb="0" eb="2">
      <t>シカ</t>
    </rPh>
    <rPh sb="2" eb="3">
      <t>コウクウ</t>
    </rPh>
    <phoneticPr fontId="6"/>
  </si>
  <si>
    <t>市   町   村</t>
  </si>
  <si>
    <t>歯　科</t>
    <phoneticPr fontId="6"/>
  </si>
  <si>
    <t>研　修</t>
    <rPh sb="0" eb="1">
      <t>ケン</t>
    </rPh>
    <rPh sb="2" eb="3">
      <t>オサム</t>
    </rPh>
    <phoneticPr fontId="6"/>
  </si>
  <si>
    <t>不　詳</t>
    <rPh sb="0" eb="1">
      <t>フ</t>
    </rPh>
    <rPh sb="2" eb="3">
      <t>ショウ</t>
    </rPh>
    <phoneticPr fontId="6"/>
  </si>
  <si>
    <t>医師数</t>
  </si>
  <si>
    <t>腔外科</t>
    <rPh sb="0" eb="1">
      <t>コウクウ</t>
    </rPh>
    <rPh sb="1" eb="3">
      <t>ゲカ</t>
    </rPh>
    <phoneticPr fontId="6"/>
  </si>
  <si>
    <t>歯科医</t>
    <rPh sb="0" eb="3">
      <t>シカイ</t>
    </rPh>
    <phoneticPr fontId="6"/>
  </si>
  <si>
    <t>早 島 町</t>
    <phoneticPr fontId="6"/>
  </si>
  <si>
    <t>矢 掛 町</t>
    <phoneticPr fontId="6"/>
  </si>
  <si>
    <t>第４-15表　薬剤師数，業務の種別・従業地による市町村別</t>
    <phoneticPr fontId="6"/>
  </si>
  <si>
    <t>薬 局 ・</t>
  </si>
  <si>
    <t>薬局・医</t>
  </si>
  <si>
    <t>薬　　　　局</t>
  </si>
  <si>
    <t>病　院　・　診　療　所</t>
    <phoneticPr fontId="6"/>
  </si>
  <si>
    <t>療施設以</t>
  </si>
  <si>
    <t>医薬品製</t>
    <phoneticPr fontId="6"/>
  </si>
  <si>
    <t>医 薬 品</t>
  </si>
  <si>
    <t>造販売業</t>
    <rPh sb="0" eb="1">
      <t>ゾウ</t>
    </rPh>
    <rPh sb="1" eb="3">
      <t>ハンバイ</t>
    </rPh>
    <phoneticPr fontId="6"/>
  </si>
  <si>
    <t>販 売 業</t>
  </si>
  <si>
    <t>調　　剤</t>
  </si>
  <si>
    <t>検　　査</t>
  </si>
  <si>
    <t>外の従事</t>
  </si>
  <si>
    <t>（教育・</t>
    <phoneticPr fontId="6"/>
  </si>
  <si>
    <t>・製造業</t>
    <phoneticPr fontId="6"/>
  </si>
  <si>
    <t>（研究・開発、</t>
    <phoneticPr fontId="6"/>
  </si>
  <si>
    <t>の　　者</t>
  </si>
  <si>
    <t>者　　　</t>
  </si>
  <si>
    <t>　営業、その他）</t>
    <rPh sb="6" eb="7">
      <t>ホカ</t>
    </rPh>
    <phoneticPr fontId="6"/>
  </si>
  <si>
    <t>第４－16表　看護職員届出数，従事市町村別</t>
    <rPh sb="11" eb="13">
      <t>トドケデ</t>
    </rPh>
    <rPh sb="15" eb="17">
      <t>ジュウジ</t>
    </rPh>
    <rPh sb="17" eb="20">
      <t>シチョウソン</t>
    </rPh>
    <phoneticPr fontId="6"/>
  </si>
  <si>
    <t>准看護師</t>
    <rPh sb="0" eb="1">
      <t>ジュン</t>
    </rPh>
    <rPh sb="1" eb="3">
      <t>カンゴ</t>
    </rPh>
    <rPh sb="3" eb="4">
      <t>シ</t>
    </rPh>
    <phoneticPr fontId="6"/>
  </si>
  <si>
    <t>計</t>
    <rPh sb="0" eb="1">
      <t>ケイ</t>
    </rPh>
    <phoneticPr fontId="6"/>
  </si>
  <si>
    <t>助産師</t>
    <rPh sb="0" eb="2">
      <t>ジョサン</t>
    </rPh>
    <rPh sb="2" eb="3">
      <t>シ</t>
    </rPh>
    <phoneticPr fontId="6"/>
  </si>
  <si>
    <t>看護師</t>
    <rPh sb="0" eb="2">
      <t>カンゴ</t>
    </rPh>
    <rPh sb="2" eb="3">
      <t>シ</t>
    </rPh>
    <phoneticPr fontId="6"/>
  </si>
  <si>
    <t>岡   山   県</t>
  </si>
  <si>
    <t>真庭保健医療圏</t>
    <phoneticPr fontId="6"/>
  </si>
  <si>
    <t>岡山市</t>
    <rPh sb="0" eb="3">
      <t>オカヤマシ</t>
    </rPh>
    <phoneticPr fontId="6"/>
  </si>
  <si>
    <t>倉敷市</t>
    <rPh sb="0" eb="3">
      <t>クラシキシ</t>
    </rPh>
    <phoneticPr fontId="6"/>
  </si>
  <si>
    <t>津山市</t>
    <rPh sb="0" eb="3">
      <t>ツヤマシ</t>
    </rPh>
    <phoneticPr fontId="6"/>
  </si>
  <si>
    <t>玉野市</t>
    <rPh sb="0" eb="3">
      <t>タマノシ</t>
    </rPh>
    <phoneticPr fontId="6"/>
  </si>
  <si>
    <t>笠岡市</t>
    <rPh sb="0" eb="3">
      <t>カサオカシ</t>
    </rPh>
    <phoneticPr fontId="6"/>
  </si>
  <si>
    <t>井原市</t>
    <rPh sb="0" eb="3">
      <t>イバラシ</t>
    </rPh>
    <phoneticPr fontId="6"/>
  </si>
  <si>
    <t>総社市</t>
    <rPh sb="0" eb="3">
      <t>ソウジャシ</t>
    </rPh>
    <phoneticPr fontId="6"/>
  </si>
  <si>
    <t>高梁市</t>
    <rPh sb="0" eb="3">
      <t>タカハシシ</t>
    </rPh>
    <phoneticPr fontId="6"/>
  </si>
  <si>
    <t>新見市</t>
    <rPh sb="0" eb="3">
      <t>ニイミシ</t>
    </rPh>
    <phoneticPr fontId="6"/>
  </si>
  <si>
    <t>備前市</t>
    <rPh sb="0" eb="3">
      <t>ビゼンシ</t>
    </rPh>
    <phoneticPr fontId="6"/>
  </si>
  <si>
    <t>赤磐市</t>
    <rPh sb="0" eb="3">
      <t>アカイワシ</t>
    </rPh>
    <phoneticPr fontId="6"/>
  </si>
  <si>
    <t>真庭市</t>
    <rPh sb="0" eb="3">
      <t>マニワシ</t>
    </rPh>
    <phoneticPr fontId="6"/>
  </si>
  <si>
    <t>美作市</t>
    <rPh sb="0" eb="3">
      <t>ミマサカシ</t>
    </rPh>
    <phoneticPr fontId="6"/>
  </si>
  <si>
    <t>浅口市</t>
    <rPh sb="0" eb="3">
      <t>アサクチシ</t>
    </rPh>
    <phoneticPr fontId="6"/>
  </si>
  <si>
    <t>和気郡</t>
  </si>
  <si>
    <t>和気町</t>
    <rPh sb="0" eb="3">
      <t>ワケチョウ</t>
    </rPh>
    <phoneticPr fontId="6"/>
  </si>
  <si>
    <t>都窪郡</t>
  </si>
  <si>
    <t>早島町</t>
    <rPh sb="0" eb="3">
      <t>ハヤシマチョウ</t>
    </rPh>
    <phoneticPr fontId="6"/>
  </si>
  <si>
    <t>浅口郡</t>
  </si>
  <si>
    <t>里庄町</t>
    <rPh sb="0" eb="3">
      <t>サトショウチョウ</t>
    </rPh>
    <phoneticPr fontId="6"/>
  </si>
  <si>
    <t>小田郡</t>
  </si>
  <si>
    <t>矢掛町</t>
    <rPh sb="0" eb="3">
      <t>ヤカゲチョウ</t>
    </rPh>
    <phoneticPr fontId="6"/>
  </si>
  <si>
    <t>真庭郡</t>
  </si>
  <si>
    <t>新庄村</t>
    <rPh sb="0" eb="3">
      <t>シンジョウソン</t>
    </rPh>
    <phoneticPr fontId="6"/>
  </si>
  <si>
    <t>苫田郡</t>
  </si>
  <si>
    <t>鏡野町</t>
    <rPh sb="0" eb="3">
      <t>カガミノチョウ</t>
    </rPh>
    <phoneticPr fontId="6"/>
  </si>
  <si>
    <t>勝田郡</t>
  </si>
  <si>
    <t>勝央町</t>
    <rPh sb="0" eb="3">
      <t>ショウオウチョウ</t>
    </rPh>
    <phoneticPr fontId="6"/>
  </si>
  <si>
    <t>奈義町</t>
    <rPh sb="0" eb="3">
      <t>ナギチョウ</t>
    </rPh>
    <phoneticPr fontId="6"/>
  </si>
  <si>
    <t>英田郡</t>
  </si>
  <si>
    <t>西粟倉村</t>
    <rPh sb="0" eb="1">
      <t>ニシ</t>
    </rPh>
    <rPh sb="1" eb="3">
      <t>アワクラ</t>
    </rPh>
    <rPh sb="3" eb="4">
      <t>ソン</t>
    </rPh>
    <phoneticPr fontId="6"/>
  </si>
  <si>
    <t>久米郡</t>
  </si>
  <si>
    <t>美咲町</t>
    <rPh sb="0" eb="3">
      <t>ミサキチョウ</t>
    </rPh>
    <phoneticPr fontId="6"/>
  </si>
  <si>
    <t>加賀郡</t>
  </si>
  <si>
    <t>吉備中央町</t>
    <rPh sb="0" eb="2">
      <t>キビ</t>
    </rPh>
    <rPh sb="2" eb="5">
      <t>チュウオウチョウ</t>
    </rPh>
    <phoneticPr fontId="6"/>
  </si>
  <si>
    <t>資料　「衛生行政報告例」（厚生労働省）、医療推進課調</t>
    <rPh sb="4" eb="6">
      <t>エイセイ</t>
    </rPh>
    <rPh sb="6" eb="8">
      <t>ギョウセイ</t>
    </rPh>
    <rPh sb="8" eb="11">
      <t>ホウコクレイ</t>
    </rPh>
    <rPh sb="13" eb="15">
      <t>コウセイ</t>
    </rPh>
    <rPh sb="15" eb="17">
      <t>ロウドウ</t>
    </rPh>
    <rPh sb="17" eb="18">
      <t>ロウドウショウ</t>
    </rPh>
    <rPh sb="20" eb="22">
      <t>イリョウ</t>
    </rPh>
    <rPh sb="22" eb="24">
      <t>スイシン</t>
    </rPh>
    <rPh sb="24" eb="25">
      <t>カ</t>
    </rPh>
    <rPh sb="25" eb="26">
      <t>チョウ</t>
    </rPh>
    <phoneticPr fontId="6"/>
  </si>
  <si>
    <t>第４－17表　准看護師免許交付数，年次別</t>
    <rPh sb="7" eb="8">
      <t>ジュン</t>
    </rPh>
    <rPh sb="8" eb="10">
      <t>カンゴ</t>
    </rPh>
    <rPh sb="10" eb="11">
      <t>シ</t>
    </rPh>
    <rPh sb="11" eb="13">
      <t>メンキョ</t>
    </rPh>
    <rPh sb="13" eb="15">
      <t>コウフ</t>
    </rPh>
    <rPh sb="15" eb="16">
      <t>スウ</t>
    </rPh>
    <rPh sb="17" eb="20">
      <t>ネンジベツ</t>
    </rPh>
    <phoneticPr fontId="6"/>
  </si>
  <si>
    <t>出　願　者</t>
    <rPh sb="0" eb="5">
      <t>シュツガンシャ</t>
    </rPh>
    <phoneticPr fontId="6"/>
  </si>
  <si>
    <t>受　験　者</t>
    <rPh sb="0" eb="5">
      <t>ジュケンシャ</t>
    </rPh>
    <phoneticPr fontId="6"/>
  </si>
  <si>
    <t>合格者数</t>
    <rPh sb="0" eb="4">
      <t>ゴウカクシャスウ</t>
    </rPh>
    <phoneticPr fontId="6"/>
  </si>
  <si>
    <t>合格率（％）</t>
    <rPh sb="0" eb="3">
      <t>ゴウカクリツ</t>
    </rPh>
    <phoneticPr fontId="6"/>
  </si>
  <si>
    <t>免許交付者</t>
    <rPh sb="0" eb="2">
      <t>メンキョ</t>
    </rPh>
    <rPh sb="2" eb="4">
      <t>コウフ</t>
    </rPh>
    <rPh sb="4" eb="5">
      <t>シャ</t>
    </rPh>
    <phoneticPr fontId="6"/>
  </si>
  <si>
    <t>平成6年度</t>
    <rPh sb="0" eb="2">
      <t>ヘイセイ</t>
    </rPh>
    <rPh sb="3" eb="5">
      <t>ネンド</t>
    </rPh>
    <phoneticPr fontId="6"/>
  </si>
  <si>
    <t>７</t>
    <phoneticPr fontId="6"/>
  </si>
  <si>
    <t>８</t>
    <phoneticPr fontId="6"/>
  </si>
  <si>
    <t>９</t>
    <phoneticPr fontId="6"/>
  </si>
  <si>
    <t>10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</si>
  <si>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</si>
  <si>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</si>
  <si>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</si>
  <si>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</si>
  <si>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</si>
  <si>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</si>
  <si>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</si>
  <si>
    <t>18</t>
  </si>
  <si>
    <t>19</t>
    <phoneticPr fontId="17"/>
  </si>
  <si>
    <t>20</t>
    <phoneticPr fontId="17"/>
  </si>
  <si>
    <t>21</t>
    <phoneticPr fontId="17"/>
  </si>
  <si>
    <t>22</t>
    <phoneticPr fontId="17"/>
  </si>
  <si>
    <t>23</t>
    <phoneticPr fontId="17"/>
  </si>
  <si>
    <t>資料　医療推進課調</t>
    <rPh sb="3" eb="5">
      <t>イリョウ</t>
    </rPh>
    <rPh sb="5" eb="7">
      <t>スイシン</t>
    </rPh>
    <rPh sb="7" eb="8">
      <t>カ</t>
    </rPh>
    <rPh sb="8" eb="9">
      <t>シラ</t>
    </rPh>
    <phoneticPr fontId="6"/>
  </si>
  <si>
    <t>第４－18表　保健師・助産師・看護師・准看護師学校・養成所入学状況</t>
    <rPh sb="0" eb="1">
      <t>ダイ</t>
    </rPh>
    <rPh sb="5" eb="6">
      <t>ヒョウ</t>
    </rPh>
    <rPh sb="7" eb="10">
      <t>ホケンシ</t>
    </rPh>
    <rPh sb="11" eb="14">
      <t>ジョサンシ</t>
    </rPh>
    <rPh sb="15" eb="18">
      <t>カンゴシ</t>
    </rPh>
    <rPh sb="19" eb="23">
      <t>ジュンカンゴシ</t>
    </rPh>
    <rPh sb="23" eb="25">
      <t>ガッコウ</t>
    </rPh>
    <rPh sb="26" eb="29">
      <t>ヨウセイショ</t>
    </rPh>
    <rPh sb="29" eb="31">
      <t>ニュウガク</t>
    </rPh>
    <rPh sb="31" eb="33">
      <t>ジョウキョウ</t>
    </rPh>
    <phoneticPr fontId="6"/>
  </si>
  <si>
    <t>平成23年度</t>
    <rPh sb="0" eb="2">
      <t>ヘイセイ</t>
    </rPh>
    <rPh sb="4" eb="6">
      <t>ネンド</t>
    </rPh>
    <phoneticPr fontId="17"/>
  </si>
  <si>
    <t>施設数</t>
    <rPh sb="0" eb="3">
      <t>シセツスウ</t>
    </rPh>
    <phoneticPr fontId="17"/>
  </si>
  <si>
    <t>定員数</t>
    <rPh sb="0" eb="2">
      <t>テイイン</t>
    </rPh>
    <rPh sb="2" eb="3">
      <t>スウ</t>
    </rPh>
    <phoneticPr fontId="17"/>
  </si>
  <si>
    <t>受験者数</t>
    <rPh sb="0" eb="3">
      <t>ジュケンシャ</t>
    </rPh>
    <rPh sb="3" eb="4">
      <t>スウ</t>
    </rPh>
    <phoneticPr fontId="17"/>
  </si>
  <si>
    <t>入学者数</t>
    <rPh sb="0" eb="3">
      <t>ニュウガクシャ</t>
    </rPh>
    <rPh sb="3" eb="4">
      <t>スウ</t>
    </rPh>
    <phoneticPr fontId="17"/>
  </si>
  <si>
    <t>保健師専攻</t>
    <rPh sb="0" eb="3">
      <t>ホケンシ</t>
    </rPh>
    <rPh sb="3" eb="5">
      <t>センコウ</t>
    </rPh>
    <phoneticPr fontId="17"/>
  </si>
  <si>
    <t>助産師過程</t>
    <rPh sb="0" eb="3">
      <t>ジョサンシ</t>
    </rPh>
    <rPh sb="3" eb="5">
      <t>カテイ</t>
    </rPh>
    <phoneticPr fontId="17"/>
  </si>
  <si>
    <t>大　学</t>
    <rPh sb="0" eb="1">
      <t>ダイ</t>
    </rPh>
    <rPh sb="2" eb="3">
      <t>ガク</t>
    </rPh>
    <phoneticPr fontId="17"/>
  </si>
  <si>
    <t>看護師</t>
    <rPh sb="0" eb="3">
      <t>カンゴシ</t>
    </rPh>
    <phoneticPr fontId="17"/>
  </si>
  <si>
    <t>統合カリキュラム</t>
    <rPh sb="0" eb="2">
      <t>トウゴウ</t>
    </rPh>
    <phoneticPr fontId="6"/>
  </si>
  <si>
    <t>３年課程</t>
    <rPh sb="1" eb="2">
      <t>ネン</t>
    </rPh>
    <rPh sb="2" eb="4">
      <t>カテイ</t>
    </rPh>
    <phoneticPr fontId="17"/>
  </si>
  <si>
    <t>２年課程</t>
    <rPh sb="1" eb="2">
      <t>ネン</t>
    </rPh>
    <rPh sb="2" eb="4">
      <t>カテイ</t>
    </rPh>
    <phoneticPr fontId="17"/>
  </si>
  <si>
    <t>高校５年一貫</t>
    <rPh sb="0" eb="2">
      <t>コウコウ</t>
    </rPh>
    <rPh sb="3" eb="4">
      <t>ネン</t>
    </rPh>
    <rPh sb="4" eb="6">
      <t>イッカン</t>
    </rPh>
    <phoneticPr fontId="17"/>
  </si>
  <si>
    <t>准看護師</t>
    <rPh sb="0" eb="1">
      <t>ジュン</t>
    </rPh>
    <rPh sb="1" eb="4">
      <t>カンゴシ</t>
    </rPh>
    <phoneticPr fontId="17"/>
  </si>
  <si>
    <t>注　</t>
    <rPh sb="0" eb="1">
      <t>チュウ</t>
    </rPh>
    <phoneticPr fontId="17"/>
  </si>
  <si>
    <t>１）大学、統合カリキュラムでは保健師、看護師の国家試験受験資格の取得が可能。</t>
    <rPh sb="2" eb="4">
      <t>ダイガク</t>
    </rPh>
    <rPh sb="5" eb="7">
      <t>トウゴウ</t>
    </rPh>
    <rPh sb="15" eb="18">
      <t>ホケンシ</t>
    </rPh>
    <rPh sb="19" eb="22">
      <t>カンゴシ</t>
    </rPh>
    <rPh sb="23" eb="25">
      <t>コッカ</t>
    </rPh>
    <rPh sb="25" eb="27">
      <t>シケン</t>
    </rPh>
    <rPh sb="27" eb="29">
      <t>ジュケン</t>
    </rPh>
    <rPh sb="29" eb="31">
      <t>シカク</t>
    </rPh>
    <rPh sb="32" eb="34">
      <t>シュトク</t>
    </rPh>
    <rPh sb="35" eb="37">
      <t>カノウ</t>
    </rPh>
    <phoneticPr fontId="17"/>
  </si>
  <si>
    <t>２）２大学では、保健師、助産師、看護師の国家試験受験資格の取得が可能。</t>
    <phoneticPr fontId="17"/>
  </si>
  <si>
    <t>３）</t>
    <phoneticPr fontId="17"/>
  </si>
  <si>
    <t>助産師過程については平成23年度に新設</t>
    <rPh sb="0" eb="5">
      <t>ジョサンシカテイ</t>
    </rPh>
    <rPh sb="10" eb="12">
      <t>ヘイセイ</t>
    </rPh>
    <rPh sb="14" eb="16">
      <t>ネンド</t>
    </rPh>
    <rPh sb="17" eb="19">
      <t>シンセツ</t>
    </rPh>
    <phoneticPr fontId="17"/>
  </si>
  <si>
    <t>第４－19表　保健師・助産師・看護師・准看護師学校・養成所卒業状況</t>
    <rPh sb="0" eb="1">
      <t>ダイ</t>
    </rPh>
    <rPh sb="5" eb="6">
      <t>ヒョウ</t>
    </rPh>
    <rPh sb="7" eb="10">
      <t>ホケンシ</t>
    </rPh>
    <rPh sb="11" eb="14">
      <t>ジョサンシ</t>
    </rPh>
    <rPh sb="15" eb="18">
      <t>カンゴシ</t>
    </rPh>
    <rPh sb="19" eb="23">
      <t>ジュンカンゴシ</t>
    </rPh>
    <rPh sb="23" eb="25">
      <t>ガッコウ</t>
    </rPh>
    <rPh sb="26" eb="29">
      <t>ヨウセイショ</t>
    </rPh>
    <rPh sb="29" eb="30">
      <t>ソツ</t>
    </rPh>
    <rPh sb="30" eb="31">
      <t>ギョウ</t>
    </rPh>
    <rPh sb="31" eb="33">
      <t>ジョウキョウ</t>
    </rPh>
    <phoneticPr fontId="6"/>
  </si>
  <si>
    <t>卒業者数</t>
    <rPh sb="0" eb="2">
      <t>ソツギョウ</t>
    </rPh>
    <rPh sb="2" eb="3">
      <t>シャ</t>
    </rPh>
    <rPh sb="3" eb="4">
      <t>スウ</t>
    </rPh>
    <phoneticPr fontId="17"/>
  </si>
  <si>
    <t>就業者</t>
    <rPh sb="0" eb="3">
      <t>シュウギョウシャ</t>
    </rPh>
    <phoneticPr fontId="17"/>
  </si>
  <si>
    <t>未就業者</t>
    <rPh sb="0" eb="1">
      <t>ミ</t>
    </rPh>
    <rPh sb="1" eb="4">
      <t>シュウギョウシャ</t>
    </rPh>
    <phoneticPr fontId="17"/>
  </si>
  <si>
    <t>看護職として就業</t>
    <rPh sb="0" eb="3">
      <t>カンゴショク</t>
    </rPh>
    <rPh sb="6" eb="8">
      <t>シュウギョウ</t>
    </rPh>
    <phoneticPr fontId="17"/>
  </si>
  <si>
    <t>看護業務以外に就業</t>
    <rPh sb="0" eb="2">
      <t>カンゴ</t>
    </rPh>
    <rPh sb="2" eb="4">
      <t>ギョウム</t>
    </rPh>
    <rPh sb="4" eb="6">
      <t>イガイ</t>
    </rPh>
    <rPh sb="7" eb="9">
      <t>シュウギョウ</t>
    </rPh>
    <phoneticPr fontId="17"/>
  </si>
  <si>
    <t>進学</t>
    <rPh sb="0" eb="2">
      <t>シンガク</t>
    </rPh>
    <phoneticPr fontId="17"/>
  </si>
  <si>
    <t>その他</t>
    <rPh sb="2" eb="3">
      <t>タ</t>
    </rPh>
    <phoneticPr fontId="17"/>
  </si>
  <si>
    <t>病院</t>
    <rPh sb="0" eb="2">
      <t>ビョウイン</t>
    </rPh>
    <phoneticPr fontId="17"/>
  </si>
  <si>
    <t>診療所</t>
    <rPh sb="0" eb="3">
      <t>シンリョウショ</t>
    </rPh>
    <phoneticPr fontId="17"/>
  </si>
  <si>
    <t>計</t>
    <rPh sb="0" eb="1">
      <t>ケイ</t>
    </rPh>
    <phoneticPr fontId="17"/>
  </si>
  <si>
    <t>実習病院</t>
    <rPh sb="0" eb="2">
      <t>ジッシュウ</t>
    </rPh>
    <rPh sb="2" eb="4">
      <t>ビョウイン</t>
    </rPh>
    <phoneticPr fontId="17"/>
  </si>
  <si>
    <t>実習病院外</t>
    <rPh sb="0" eb="2">
      <t>ジッシュウ</t>
    </rPh>
    <rPh sb="2" eb="4">
      <t>ビョウイン</t>
    </rPh>
    <rPh sb="4" eb="5">
      <t>ガイ</t>
    </rPh>
    <phoneticPr fontId="17"/>
  </si>
  <si>
    <t>４．医療関係者</t>
    <rPh sb="2" eb="4">
      <t>イリョウ</t>
    </rPh>
    <rPh sb="4" eb="7">
      <t>カンケイシャ</t>
    </rPh>
    <phoneticPr fontId="17"/>
  </si>
  <si>
    <t>年次推移</t>
    <rPh sb="0" eb="2">
      <t>ネンジ</t>
    </rPh>
    <rPh sb="2" eb="4">
      <t>スイイ</t>
    </rPh>
    <phoneticPr fontId="17"/>
  </si>
  <si>
    <t>第１表　医療関係者数・率（人口10万対），年次別</t>
  </si>
  <si>
    <t>第２表　医師数，業務の種別・年次別</t>
  </si>
  <si>
    <t>第３表　歯科医師数，業務の種別・年次別</t>
  </si>
  <si>
    <t>第４表　薬剤師数，業務の種別・年次別</t>
  </si>
  <si>
    <t>第５表　就業保健師数，業務の種別・年次別</t>
  </si>
  <si>
    <t>第６表　就業助産師数，業務の種別・年次別</t>
  </si>
  <si>
    <t>第７表　就業看護師数，業務の種別・年次別</t>
  </si>
  <si>
    <t>第８表　就業准看護師数，業務の種別・年次別</t>
  </si>
  <si>
    <t>第９表　就業歯科衛生士数，業務の種別・年次別</t>
  </si>
  <si>
    <t>第10表　就業歯科技工士数，業務の種別・年次別</t>
  </si>
  <si>
    <t>第17表　准看護師免許交付数，年次別</t>
  </si>
  <si>
    <t>第18表　保健師・助産師・看護師・准看護師学校・養成所入学状況</t>
  </si>
  <si>
    <t>第19表　保健師・助産師・看護師・准看護師学校・養成所卒業者就業状況</t>
  </si>
  <si>
    <t>4-1</t>
    <phoneticPr fontId="17"/>
  </si>
  <si>
    <t>4-2</t>
    <phoneticPr fontId="17"/>
  </si>
  <si>
    <t>4-3</t>
    <phoneticPr fontId="17"/>
  </si>
  <si>
    <t>4-4</t>
    <phoneticPr fontId="17"/>
  </si>
  <si>
    <t>4-5</t>
    <phoneticPr fontId="17"/>
  </si>
  <si>
    <t>4-6</t>
    <phoneticPr fontId="17"/>
  </si>
  <si>
    <t>4-7</t>
    <phoneticPr fontId="17"/>
  </si>
  <si>
    <t>4-8</t>
    <phoneticPr fontId="17"/>
  </si>
  <si>
    <t>4-9</t>
    <phoneticPr fontId="17"/>
  </si>
  <si>
    <t>4-10</t>
    <phoneticPr fontId="17"/>
  </si>
  <si>
    <t>4-17</t>
    <phoneticPr fontId="17"/>
  </si>
  <si>
    <t>第11表　医師数，業務の種別・従業地による市町村別</t>
    <phoneticPr fontId="17"/>
  </si>
  <si>
    <t>4-11</t>
    <phoneticPr fontId="17"/>
  </si>
  <si>
    <t>第12表　医療施設従事医師数，診療科名（複数回答）・従業地による市町村別</t>
    <phoneticPr fontId="17"/>
  </si>
  <si>
    <t>4-12</t>
    <phoneticPr fontId="17"/>
  </si>
  <si>
    <t>第13表　歯科医師数，業務の種別・従事地による市町村別</t>
    <phoneticPr fontId="17"/>
  </si>
  <si>
    <t>4-13</t>
    <phoneticPr fontId="17"/>
  </si>
  <si>
    <t>第14表　医療施設従事歯科医師数，診療科名（複数回答）・従業地による市町村別</t>
    <phoneticPr fontId="17"/>
  </si>
  <si>
    <t>4-14</t>
    <phoneticPr fontId="17"/>
  </si>
  <si>
    <t>第15表　薬剤師数，業務の種別・従業地による市町村別</t>
    <phoneticPr fontId="17"/>
  </si>
  <si>
    <t>4-15</t>
    <phoneticPr fontId="17"/>
  </si>
  <si>
    <t>第16表　看護職員届出数，従事市町村別</t>
    <phoneticPr fontId="17"/>
  </si>
  <si>
    <t>4-16</t>
    <phoneticPr fontId="17"/>
  </si>
  <si>
    <t>4-18</t>
    <phoneticPr fontId="17"/>
  </si>
  <si>
    <t>4-19</t>
    <phoneticPr fontId="17"/>
  </si>
  <si>
    <t>平成23年</t>
    <rPh sb="0" eb="2">
      <t>ヘイセイ</t>
    </rPh>
    <rPh sb="4" eb="5">
      <t>ネン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</si>
</sst>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);[Red]\(0\)"/>
    <numFmt numFmtId="177" formatCode="#,##0.0_ ;[Red]\-#,##0.0\ "/>
    <numFmt numFmtId="178" formatCode="#,##0;\-#;&quot;－&quot;"/>
    <numFmt numFmtId="179" formatCode="#,##0_);[Red]\(#,##0\)"/>
    <numFmt numFmtId="180" formatCode="#,##0_ ;[Red]\-#,##0\ "/>
    <numFmt numFmtId="181" formatCode="#,##0;\-#,;&quot;－&quot;"/>
    <numFmt numFmtId="182" formatCode="#,##0.0_);[Red]\(#,##0.0\)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2.5"/>
      <name val="ＭＳ 明朝"/>
      <family val="1"/>
      <charset val="128"/>
    </font>
    <font>
      <sz val="11.5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4" fillId="0" borderId="0" applyFont="0" applyFill="0" applyBorder="0" applyAlignment="0" applyProtection="0"/>
  </cellStyleXfs>
  <cellXfs count="814">
    <xf numFmtId="0" fontId="0" fillId="0" borderId="0" xfId="0">
      <alignment vertical="center"/>
    </xf>
    <xf numFmtId="0" fontId="2" fillId="0" borderId="0" xfId="2"/>
    <xf numFmtId="176" fontId="5" fillId="0" borderId="0" xfId="2" applyNumberFormat="1" applyFont="1" applyAlignment="1" applyProtection="1">
      <alignment horizontal="left" vertical="center"/>
    </xf>
    <xf numFmtId="176" fontId="2" fillId="0" borderId="0" xfId="2" applyNumberFormat="1" applyFont="1" applyBorder="1" applyAlignment="1" applyProtection="1">
      <alignment horizontal="left" vertical="center"/>
    </xf>
    <xf numFmtId="176" fontId="2" fillId="0" borderId="0" xfId="2" applyNumberFormat="1" applyFont="1" applyBorder="1" applyAlignment="1">
      <alignment vertical="center"/>
    </xf>
    <xf numFmtId="176" fontId="2" fillId="0" borderId="1" xfId="2" applyNumberFormat="1" applyFont="1" applyBorder="1" applyAlignment="1" applyProtection="1">
      <alignment vertical="center"/>
    </xf>
    <xf numFmtId="176" fontId="2" fillId="0" borderId="2" xfId="2" applyNumberFormat="1" applyFont="1" applyBorder="1" applyAlignment="1" applyProtection="1">
      <alignment horizontal="center" vertical="center"/>
    </xf>
    <xf numFmtId="176" fontId="2" fillId="0" borderId="3" xfId="2" applyNumberFormat="1" applyFont="1" applyBorder="1" applyAlignment="1" applyProtection="1">
      <alignment horizontal="center" vertical="center"/>
    </xf>
    <xf numFmtId="176" fontId="2" fillId="0" borderId="4" xfId="2" applyNumberFormat="1" applyFont="1" applyBorder="1" applyAlignment="1" applyProtection="1">
      <alignment vertical="center"/>
    </xf>
    <xf numFmtId="176" fontId="2" fillId="0" borderId="5" xfId="2" applyNumberFormat="1" applyFont="1" applyBorder="1" applyAlignment="1" applyProtection="1">
      <alignment horizontal="center" vertical="center"/>
    </xf>
    <xf numFmtId="176" fontId="2" fillId="0" borderId="6" xfId="2" applyNumberFormat="1" applyFont="1" applyBorder="1" applyAlignment="1" applyProtection="1">
      <alignment horizontal="center" vertical="center"/>
    </xf>
    <xf numFmtId="176" fontId="2" fillId="0" borderId="7" xfId="2" applyNumberFormat="1" applyFont="1" applyBorder="1" applyAlignment="1" applyProtection="1">
      <alignment vertical="center"/>
    </xf>
    <xf numFmtId="176" fontId="2" fillId="0" borderId="8" xfId="2" applyNumberFormat="1" applyFont="1" applyBorder="1" applyAlignment="1" applyProtection="1">
      <alignment horizontal="center" vertical="center"/>
    </xf>
    <xf numFmtId="176" fontId="2" fillId="0" borderId="9" xfId="2" applyNumberFormat="1" applyFont="1" applyBorder="1" applyAlignment="1" applyProtection="1">
      <alignment horizontal="center" vertical="center"/>
    </xf>
    <xf numFmtId="176" fontId="2" fillId="0" borderId="4" xfId="2" applyNumberFormat="1" applyFont="1" applyBorder="1" applyAlignment="1" applyProtection="1">
      <alignment horizontal="left" vertical="center"/>
    </xf>
    <xf numFmtId="176" fontId="2" fillId="0" borderId="4" xfId="2" quotePrefix="1" applyNumberFormat="1" applyFont="1" applyBorder="1" applyAlignment="1" applyProtection="1">
      <alignment horizontal="left" vertical="center"/>
    </xf>
    <xf numFmtId="176" fontId="2" fillId="0" borderId="0" xfId="2" applyNumberFormat="1" applyFont="1" applyAlignment="1" applyProtection="1">
      <alignment horizontal="left" vertical="center"/>
    </xf>
    <xf numFmtId="38" fontId="2" fillId="0" borderId="5" xfId="3" applyFont="1" applyBorder="1" applyAlignment="1" applyProtection="1">
      <alignment vertical="center"/>
    </xf>
    <xf numFmtId="38" fontId="2" fillId="0" borderId="5" xfId="3" applyFont="1" applyBorder="1" applyAlignment="1" applyProtection="1">
      <alignment horizontal="right" vertical="center"/>
    </xf>
    <xf numFmtId="38" fontId="2" fillId="0" borderId="6" xfId="3" applyFont="1" applyBorder="1" applyAlignment="1" applyProtection="1">
      <alignment vertical="center"/>
    </xf>
    <xf numFmtId="38" fontId="2" fillId="0" borderId="10" xfId="3" applyFont="1" applyBorder="1" applyAlignment="1" applyProtection="1">
      <alignment vertical="center"/>
    </xf>
    <xf numFmtId="177" fontId="2" fillId="0" borderId="5" xfId="3" applyNumberFormat="1" applyFont="1" applyBorder="1" applyAlignment="1" applyProtection="1">
      <alignment vertical="center"/>
    </xf>
    <xf numFmtId="177" fontId="2" fillId="0" borderId="5" xfId="3" applyNumberFormat="1" applyFont="1" applyBorder="1" applyAlignment="1" applyProtection="1">
      <alignment horizontal="right" vertical="center"/>
    </xf>
    <xf numFmtId="177" fontId="2" fillId="0" borderId="6" xfId="3" applyNumberFormat="1" applyFont="1" applyBorder="1" applyAlignment="1" applyProtection="1">
      <alignment vertical="center"/>
    </xf>
    <xf numFmtId="177" fontId="2" fillId="0" borderId="11" xfId="3" applyNumberFormat="1" applyFont="1" applyBorder="1" applyAlignment="1" applyProtection="1">
      <alignment vertical="center"/>
    </xf>
    <xf numFmtId="177" fontId="2" fillId="0" borderId="10" xfId="3" applyNumberFormat="1" applyFont="1" applyBorder="1" applyAlignment="1" applyProtection="1">
      <alignment vertical="center"/>
    </xf>
    <xf numFmtId="176" fontId="2" fillId="0" borderId="12" xfId="2" quotePrefix="1" applyNumberFormat="1" applyFont="1" applyBorder="1" applyAlignment="1" applyProtection="1">
      <alignment horizontal="left" vertical="center"/>
    </xf>
    <xf numFmtId="38" fontId="2" fillId="0" borderId="13" xfId="3" applyFont="1" applyBorder="1" applyAlignment="1" applyProtection="1">
      <alignment vertical="center"/>
    </xf>
    <xf numFmtId="38" fontId="2" fillId="0" borderId="14" xfId="3" applyFont="1" applyBorder="1" applyAlignment="1" applyProtection="1">
      <alignment vertical="center"/>
    </xf>
    <xf numFmtId="176" fontId="2" fillId="0" borderId="12" xfId="2" quotePrefix="1" applyNumberFormat="1" applyFont="1" applyBorder="1" applyAlignment="1">
      <alignment vertical="center"/>
    </xf>
    <xf numFmtId="176" fontId="2" fillId="0" borderId="15" xfId="2" quotePrefix="1" applyNumberFormat="1" applyBorder="1" applyAlignment="1" applyProtection="1">
      <alignment horizontal="left" vertical="center"/>
    </xf>
    <xf numFmtId="176" fontId="2" fillId="0" borderId="15" xfId="2" quotePrefix="1" applyNumberFormat="1" applyBorder="1" applyAlignment="1">
      <alignment vertical="center"/>
    </xf>
    <xf numFmtId="176" fontId="2" fillId="0" borderId="0" xfId="2" applyNumberFormat="1" applyAlignment="1" applyProtection="1">
      <alignment horizontal="left" vertical="center"/>
    </xf>
    <xf numFmtId="176" fontId="2" fillId="0" borderId="12" xfId="2" quotePrefix="1" applyNumberFormat="1" applyBorder="1" applyAlignment="1" applyProtection="1">
      <alignment horizontal="left" vertical="center"/>
    </xf>
    <xf numFmtId="176" fontId="2" fillId="0" borderId="4" xfId="2" quotePrefix="1" applyNumberFormat="1" applyBorder="1" applyAlignment="1" applyProtection="1">
      <alignment horizontal="left" vertical="center"/>
    </xf>
    <xf numFmtId="176" fontId="2" fillId="0" borderId="12" xfId="2" quotePrefix="1" applyNumberFormat="1" applyBorder="1" applyAlignment="1">
      <alignment vertical="center"/>
    </xf>
    <xf numFmtId="0" fontId="2" fillId="0" borderId="0" xfId="2"/>
    <xf numFmtId="0" fontId="2" fillId="0" borderId="4" xfId="2" applyFont="1" applyBorder="1" applyAlignment="1" applyProtection="1">
      <alignment horizontal="left" vertical="center"/>
    </xf>
    <xf numFmtId="37" fontId="2" fillId="0" borderId="5" xfId="2" applyNumberFormat="1" applyFont="1" applyBorder="1" applyAlignment="1" applyProtection="1">
      <alignment vertical="center"/>
    </xf>
    <xf numFmtId="37" fontId="2" fillId="0" borderId="16" xfId="2" applyNumberFormat="1" applyFont="1" applyBorder="1" applyAlignment="1" applyProtection="1">
      <alignment vertical="center"/>
    </xf>
    <xf numFmtId="37" fontId="2" fillId="0" borderId="5" xfId="2" applyNumberFormat="1" applyFont="1" applyBorder="1" applyAlignment="1" applyProtection="1">
      <alignment horizontal="right" vertical="center"/>
    </xf>
    <xf numFmtId="0" fontId="2" fillId="0" borderId="5" xfId="2" applyFont="1" applyBorder="1" applyAlignment="1" applyProtection="1">
      <alignment vertical="center"/>
    </xf>
    <xf numFmtId="0" fontId="2" fillId="0" borderId="6" xfId="2" applyFont="1" applyBorder="1" applyAlignment="1" applyProtection="1">
      <alignment vertical="center"/>
    </xf>
    <xf numFmtId="0" fontId="2" fillId="0" borderId="4" xfId="2" applyFont="1" applyBorder="1" applyAlignment="1" applyProtection="1">
      <alignment vertical="center"/>
    </xf>
    <xf numFmtId="0" fontId="2" fillId="0" borderId="16" xfId="2" applyFont="1" applyBorder="1" applyAlignment="1" applyProtection="1">
      <alignment vertical="center"/>
    </xf>
    <xf numFmtId="0" fontId="2" fillId="0" borderId="4" xfId="2" quotePrefix="1" applyFont="1" applyBorder="1" applyAlignment="1" applyProtection="1">
      <alignment horizontal="left" vertical="center"/>
    </xf>
    <xf numFmtId="37" fontId="2" fillId="0" borderId="11" xfId="2" applyNumberFormat="1" applyFont="1" applyBorder="1" applyAlignment="1" applyProtection="1">
      <alignment vertical="center"/>
    </xf>
    <xf numFmtId="37" fontId="2" fillId="0" borderId="17" xfId="2" applyNumberFormat="1" applyFont="1" applyBorder="1" applyAlignment="1" applyProtection="1">
      <alignment vertical="center"/>
    </xf>
    <xf numFmtId="0" fontId="2" fillId="0" borderId="11" xfId="2" applyFont="1" applyBorder="1" applyAlignment="1" applyProtection="1">
      <alignment vertical="center"/>
    </xf>
    <xf numFmtId="0" fontId="2" fillId="0" borderId="10" xfId="2" applyFont="1" applyBorder="1" applyAlignment="1" applyProtection="1">
      <alignment vertical="center"/>
    </xf>
    <xf numFmtId="0" fontId="2" fillId="0" borderId="0" xfId="2" applyFont="1" applyBorder="1" applyAlignment="1" applyProtection="1">
      <alignment vertical="center"/>
    </xf>
    <xf numFmtId="0" fontId="2" fillId="0" borderId="0" xfId="2" applyFont="1" applyAlignment="1">
      <alignment vertical="center"/>
    </xf>
    <xf numFmtId="0" fontId="2" fillId="0" borderId="5" xfId="2" applyFont="1" applyBorder="1" applyAlignment="1" applyProtection="1">
      <alignment horizontal="right" vertical="center"/>
    </xf>
    <xf numFmtId="37" fontId="2" fillId="0" borderId="0" xfId="2" applyNumberFormat="1" applyFont="1" applyBorder="1" applyAlignment="1" applyProtection="1">
      <alignment vertical="center"/>
    </xf>
    <xf numFmtId="0" fontId="2" fillId="0" borderId="5" xfId="2" applyFont="1" applyBorder="1" applyAlignment="1">
      <alignment vertical="center"/>
    </xf>
    <xf numFmtId="0" fontId="2" fillId="0" borderId="5" xfId="2" applyFont="1" applyBorder="1" applyAlignment="1" applyProtection="1">
      <alignment horizontal="center" vertical="center"/>
    </xf>
    <xf numFmtId="0" fontId="2" fillId="0" borderId="16" xfId="2" applyFont="1" applyBorder="1" applyAlignment="1" applyProtection="1">
      <alignment horizontal="center" vertical="center"/>
    </xf>
    <xf numFmtId="0" fontId="4" fillId="0" borderId="5" xfId="2" applyFont="1" applyBorder="1" applyAlignment="1" applyProtection="1">
      <alignment horizontal="center" vertical="center"/>
    </xf>
    <xf numFmtId="0" fontId="4" fillId="0" borderId="5" xfId="2" applyFont="1" applyBorder="1" applyAlignment="1" applyProtection="1">
      <alignment horizontal="centerContinuous" vertical="center"/>
    </xf>
    <xf numFmtId="0" fontId="4" fillId="0" borderId="0" xfId="2" applyFont="1" applyBorder="1" applyAlignment="1" applyProtection="1">
      <alignment horizontal="centerContinuous" vertical="center"/>
    </xf>
    <xf numFmtId="0" fontId="8" fillId="0" borderId="5" xfId="2" applyFont="1" applyBorder="1" applyAlignment="1" applyProtection="1">
      <alignment horizontal="center" vertical="center"/>
    </xf>
    <xf numFmtId="37" fontId="2" fillId="0" borderId="18" xfId="2" applyNumberFormat="1" applyFont="1" applyBorder="1" applyAlignment="1" applyProtection="1">
      <alignment vertical="center"/>
    </xf>
    <xf numFmtId="0" fontId="2" fillId="0" borderId="11" xfId="2" applyFont="1" applyBorder="1" applyAlignment="1">
      <alignment vertical="center"/>
    </xf>
    <xf numFmtId="37" fontId="2" fillId="0" borderId="6" xfId="2" applyNumberFormat="1" applyFont="1" applyBorder="1" applyAlignment="1" applyProtection="1">
      <alignment horizontal="right" vertical="center"/>
    </xf>
    <xf numFmtId="0" fontId="2" fillId="0" borderId="19" xfId="2" applyFont="1" applyBorder="1" applyAlignment="1" applyProtection="1">
      <alignment horizontal="left" vertical="center"/>
    </xf>
    <xf numFmtId="0" fontId="2" fillId="0" borderId="14" xfId="2" applyFont="1" applyBorder="1" applyAlignment="1">
      <alignment vertical="center"/>
    </xf>
    <xf numFmtId="0" fontId="2" fillId="0" borderId="6" xfId="2" applyFont="1" applyBorder="1" applyAlignment="1" applyProtection="1">
      <alignment horizontal="right" vertical="center"/>
    </xf>
    <xf numFmtId="0" fontId="2" fillId="0" borderId="6" xfId="2" applyFont="1" applyBorder="1" applyAlignment="1">
      <alignment horizontal="right" vertical="center"/>
    </xf>
    <xf numFmtId="0" fontId="2" fillId="0" borderId="10" xfId="2" applyFont="1" applyBorder="1" applyAlignment="1">
      <alignment horizontal="right" vertical="center"/>
    </xf>
    <xf numFmtId="0" fontId="11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11" fillId="0" borderId="0" xfId="2" applyFont="1" applyBorder="1" applyAlignment="1" applyProtection="1">
      <alignment horizontal="left" vertical="center"/>
    </xf>
    <xf numFmtId="0" fontId="2" fillId="0" borderId="0" xfId="2" applyFont="1" applyBorder="1" applyAlignment="1" applyProtection="1">
      <alignment horizontal="left" vertical="center"/>
    </xf>
    <xf numFmtId="0" fontId="2" fillId="0" borderId="1" xfId="2" applyFont="1" applyBorder="1" applyAlignment="1" applyProtection="1">
      <alignment vertical="center"/>
    </xf>
    <xf numFmtId="0" fontId="2" fillId="0" borderId="2" xfId="2" applyFont="1" applyBorder="1" applyAlignment="1" applyProtection="1">
      <alignment horizontal="center" vertical="center"/>
    </xf>
    <xf numFmtId="0" fontId="2" fillId="0" borderId="20" xfId="2" applyFont="1" applyBorder="1" applyAlignment="1" applyProtection="1">
      <alignment horizontal="center" vertical="center"/>
    </xf>
    <xf numFmtId="0" fontId="2" fillId="0" borderId="21" xfId="2" applyFont="1" applyBorder="1" applyAlignment="1" applyProtection="1">
      <alignment horizontal="center" vertical="center"/>
    </xf>
    <xf numFmtId="0" fontId="2" fillId="0" borderId="22" xfId="2" applyFont="1" applyBorder="1" applyAlignment="1" applyProtection="1">
      <alignment horizontal="center" vertical="center"/>
    </xf>
    <xf numFmtId="0" fontId="9" fillId="0" borderId="5" xfId="2" applyFont="1" applyBorder="1" applyAlignment="1" applyProtection="1">
      <alignment horizontal="center" vertical="center"/>
    </xf>
    <xf numFmtId="0" fontId="10" fillId="0" borderId="5" xfId="2" applyFont="1" applyBorder="1" applyAlignment="1" applyProtection="1">
      <alignment horizontal="center" vertical="center"/>
    </xf>
    <xf numFmtId="0" fontId="9" fillId="0" borderId="23" xfId="2" applyFont="1" applyBorder="1" applyAlignment="1" applyProtection="1">
      <alignment horizontal="center" vertical="center"/>
    </xf>
    <xf numFmtId="0" fontId="10" fillId="0" borderId="6" xfId="2" applyFont="1" applyBorder="1" applyAlignment="1" applyProtection="1">
      <alignment horizontal="center" vertical="center"/>
    </xf>
    <xf numFmtId="0" fontId="9" fillId="0" borderId="6" xfId="2" applyFont="1" applyBorder="1" applyAlignment="1" applyProtection="1">
      <alignment horizontal="center" vertical="center"/>
    </xf>
    <xf numFmtId="0" fontId="2" fillId="0" borderId="7" xfId="2" applyFont="1" applyBorder="1" applyAlignment="1" applyProtection="1">
      <alignment vertical="center"/>
    </xf>
    <xf numFmtId="0" fontId="2" fillId="0" borderId="8" xfId="2" applyFont="1" applyBorder="1" applyAlignment="1" applyProtection="1">
      <alignment horizontal="center" vertical="center"/>
    </xf>
    <xf numFmtId="0" fontId="2" fillId="0" borderId="24" xfId="2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horizontal="center" vertical="center"/>
    </xf>
    <xf numFmtId="0" fontId="10" fillId="0" borderId="8" xfId="2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horizontal="left" vertical="center"/>
    </xf>
    <xf numFmtId="0" fontId="9" fillId="0" borderId="9" xfId="2" applyFont="1" applyBorder="1" applyAlignment="1" applyProtection="1">
      <alignment horizontal="center" vertical="center"/>
    </xf>
    <xf numFmtId="0" fontId="10" fillId="0" borderId="9" xfId="2" applyFont="1" applyBorder="1" applyAlignment="1" applyProtection="1">
      <alignment horizontal="center" vertical="center"/>
    </xf>
    <xf numFmtId="0" fontId="2" fillId="0" borderId="21" xfId="2" applyBorder="1" applyAlignment="1">
      <alignment vertical="center"/>
    </xf>
    <xf numFmtId="0" fontId="2" fillId="0" borderId="2" xfId="2" applyFont="1" applyBorder="1" applyAlignment="1" applyProtection="1">
      <alignment vertical="center"/>
    </xf>
    <xf numFmtId="0" fontId="2" fillId="0" borderId="8" xfId="2" applyFont="1" applyBorder="1" applyAlignment="1" applyProtection="1">
      <alignment horizontal="centerContinuous" vertical="center"/>
    </xf>
    <xf numFmtId="0" fontId="4" fillId="0" borderId="25" xfId="2" applyFont="1" applyBorder="1" applyAlignment="1" applyProtection="1">
      <alignment horizontal="centerContinuous" vertical="center"/>
    </xf>
    <xf numFmtId="0" fontId="2" fillId="0" borderId="25" xfId="2" applyFont="1" applyBorder="1" applyAlignment="1" applyProtection="1">
      <alignment horizontal="centerContinuous" vertical="center"/>
    </xf>
    <xf numFmtId="0" fontId="2" fillId="0" borderId="25" xfId="2" applyBorder="1" applyAlignment="1">
      <alignment horizontal="centerContinuous" vertical="center"/>
    </xf>
    <xf numFmtId="0" fontId="10" fillId="0" borderId="23" xfId="2" applyFont="1" applyBorder="1" applyAlignment="1" applyProtection="1">
      <alignment horizontal="center" vertical="center"/>
    </xf>
    <xf numFmtId="0" fontId="10" fillId="0" borderId="5" xfId="2" applyFont="1" applyBorder="1" applyAlignment="1">
      <alignment horizontal="centerContinuous" vertical="center"/>
    </xf>
    <xf numFmtId="0" fontId="10" fillId="0" borderId="0" xfId="2" applyFont="1" applyAlignment="1">
      <alignment horizontal="centerContinuous" vertical="center"/>
    </xf>
    <xf numFmtId="0" fontId="2" fillId="0" borderId="5" xfId="2" applyBorder="1" applyAlignment="1">
      <alignment horizontal="center" vertical="center"/>
    </xf>
    <xf numFmtId="0" fontId="10" fillId="0" borderId="5" xfId="2" applyFont="1" applyBorder="1" applyAlignment="1" applyProtection="1">
      <alignment horizontal="centerContinuous" vertical="center"/>
    </xf>
    <xf numFmtId="0" fontId="7" fillId="0" borderId="5" xfId="2" applyFont="1" applyBorder="1" applyAlignment="1" applyProtection="1">
      <alignment horizontal="center" vertical="center"/>
    </xf>
    <xf numFmtId="0" fontId="2" fillId="0" borderId="13" xfId="2" applyFont="1" applyBorder="1" applyAlignment="1">
      <alignment vertical="center"/>
    </xf>
    <xf numFmtId="0" fontId="4" fillId="0" borderId="8" xfId="2" applyFont="1" applyBorder="1" applyAlignment="1" applyProtection="1">
      <alignment horizontal="center" vertical="center"/>
    </xf>
    <xf numFmtId="0" fontId="10" fillId="0" borderId="8" xfId="2" applyFont="1" applyBorder="1" applyAlignment="1" applyProtection="1">
      <alignment horizontal="centerContinuous" vertical="center"/>
    </xf>
    <xf numFmtId="0" fontId="10" fillId="0" borderId="25" xfId="2" applyFont="1" applyBorder="1" applyAlignment="1" applyProtection="1">
      <alignment horizontal="centerContinuous" vertical="center"/>
    </xf>
    <xf numFmtId="0" fontId="7" fillId="0" borderId="8" xfId="2" applyFont="1" applyBorder="1" applyAlignment="1" applyProtection="1">
      <alignment horizontal="center" vertical="center"/>
    </xf>
    <xf numFmtId="0" fontId="2" fillId="0" borderId="8" xfId="2" applyFont="1" applyBorder="1" applyAlignment="1" applyProtection="1">
      <alignment vertical="center"/>
    </xf>
    <xf numFmtId="0" fontId="2" fillId="0" borderId="0" xfId="2" applyFont="1" applyAlignment="1" applyProtection="1">
      <alignment horizontal="left" vertical="center"/>
    </xf>
    <xf numFmtId="0" fontId="2" fillId="0" borderId="0" xfId="2" applyFont="1" applyAlignment="1" applyProtection="1">
      <alignment vertical="center"/>
    </xf>
    <xf numFmtId="0" fontId="2" fillId="0" borderId="21" xfId="2" applyFont="1" applyBorder="1" applyAlignment="1" applyProtection="1">
      <alignment vertical="center"/>
    </xf>
    <xf numFmtId="0" fontId="4" fillId="0" borderId="2" xfId="2" applyFont="1" applyBorder="1" applyAlignment="1" applyProtection="1">
      <alignment horizontal="center" vertical="center"/>
    </xf>
    <xf numFmtId="0" fontId="4" fillId="0" borderId="6" xfId="2" applyFont="1" applyBorder="1" applyAlignment="1" applyProtection="1">
      <alignment horizontal="center" vertical="center"/>
    </xf>
    <xf numFmtId="0" fontId="4" fillId="0" borderId="9" xfId="2" applyFont="1" applyBorder="1" applyAlignment="1" applyProtection="1">
      <alignment horizontal="center" vertical="center"/>
    </xf>
    <xf numFmtId="37" fontId="2" fillId="0" borderId="26" xfId="2" applyNumberFormat="1" applyFont="1" applyBorder="1" applyAlignment="1" applyProtection="1">
      <alignment vertical="center"/>
    </xf>
    <xf numFmtId="37" fontId="2" fillId="0" borderId="13" xfId="2" applyNumberFormat="1" applyFont="1" applyBorder="1" applyAlignment="1" applyProtection="1">
      <alignment vertical="center"/>
    </xf>
    <xf numFmtId="0" fontId="4" fillId="0" borderId="27" xfId="2" applyFont="1" applyBorder="1" applyAlignment="1" applyProtection="1">
      <alignment horizontal="center" vertical="center"/>
    </xf>
    <xf numFmtId="0" fontId="2" fillId="0" borderId="13" xfId="2" applyFont="1" applyBorder="1" applyAlignment="1" applyProtection="1">
      <alignment horizontal="right" vertical="center"/>
    </xf>
    <xf numFmtId="0" fontId="2" fillId="0" borderId="28" xfId="2" applyFont="1" applyBorder="1" applyAlignment="1" applyProtection="1">
      <alignment vertical="center"/>
    </xf>
    <xf numFmtId="0" fontId="2" fillId="0" borderId="28" xfId="2" applyFont="1" applyBorder="1" applyAlignment="1" applyProtection="1">
      <alignment horizontal="right" vertical="center"/>
    </xf>
    <xf numFmtId="38" fontId="2" fillId="0" borderId="5" xfId="3" applyFont="1" applyBorder="1" applyAlignment="1" applyProtection="1">
      <alignment vertical="center"/>
    </xf>
    <xf numFmtId="0" fontId="4" fillId="0" borderId="13" xfId="2" applyFont="1" applyBorder="1" applyAlignment="1" applyProtection="1">
      <alignment horizontal="center" vertical="center"/>
    </xf>
    <xf numFmtId="0" fontId="4" fillId="0" borderId="29" xfId="2" applyFont="1" applyBorder="1" applyAlignment="1" applyProtection="1">
      <alignment horizontal="center" vertical="center"/>
    </xf>
    <xf numFmtId="0" fontId="9" fillId="0" borderId="2" xfId="2" applyFont="1" applyBorder="1" applyAlignment="1" applyProtection="1">
      <alignment horizontal="center" vertical="center"/>
    </xf>
    <xf numFmtId="0" fontId="10" fillId="0" borderId="21" xfId="2" applyFont="1" applyBorder="1" applyAlignment="1" applyProtection="1">
      <alignment horizontal="center" vertical="center"/>
    </xf>
    <xf numFmtId="0" fontId="10" fillId="0" borderId="2" xfId="2" applyFont="1" applyBorder="1" applyAlignment="1" applyProtection="1">
      <alignment horizontal="center" vertical="center"/>
    </xf>
    <xf numFmtId="0" fontId="10" fillId="0" borderId="5" xfId="2" applyFont="1" applyBorder="1" applyAlignment="1" applyProtection="1">
      <alignment horizontal="left" vertical="center"/>
    </xf>
    <xf numFmtId="0" fontId="9" fillId="0" borderId="29" xfId="2" applyFont="1" applyBorder="1" applyAlignment="1" applyProtection="1">
      <alignment horizontal="center" vertical="center"/>
    </xf>
    <xf numFmtId="37" fontId="2" fillId="0" borderId="30" xfId="2" applyNumberFormat="1" applyFont="1" applyBorder="1" applyAlignment="1" applyProtection="1">
      <alignment vertical="center"/>
    </xf>
    <xf numFmtId="37" fontId="2" fillId="0" borderId="12" xfId="2" applyNumberFormat="1" applyFont="1" applyBorder="1" applyAlignment="1">
      <alignment vertical="center"/>
    </xf>
    <xf numFmtId="37" fontId="2" fillId="0" borderId="13" xfId="2" applyNumberFormat="1" applyFont="1" applyBorder="1" applyAlignment="1">
      <alignment vertical="center"/>
    </xf>
    <xf numFmtId="37" fontId="2" fillId="0" borderId="5" xfId="2" applyNumberFormat="1" applyFont="1" applyBorder="1" applyAlignment="1">
      <alignment vertical="center"/>
    </xf>
    <xf numFmtId="0" fontId="2" fillId="0" borderId="12" xfId="2" applyFont="1" applyBorder="1" applyAlignment="1">
      <alignment vertical="center"/>
    </xf>
    <xf numFmtId="0" fontId="2" fillId="0" borderId="30" xfId="2" applyFont="1" applyBorder="1" applyAlignment="1">
      <alignment vertical="center"/>
    </xf>
    <xf numFmtId="0" fontId="2" fillId="0" borderId="6" xfId="2" applyFont="1" applyBorder="1" applyAlignment="1">
      <alignment vertical="center"/>
    </xf>
    <xf numFmtId="0" fontId="2" fillId="0" borderId="13" xfId="2" applyFont="1" applyBorder="1" applyAlignment="1" applyProtection="1">
      <alignment vertical="center"/>
    </xf>
    <xf numFmtId="0" fontId="2" fillId="0" borderId="28" xfId="2" quotePrefix="1" applyFont="1" applyBorder="1" applyAlignment="1" applyProtection="1">
      <alignment horizontal="left" vertical="center"/>
    </xf>
    <xf numFmtId="37" fontId="2" fillId="0" borderId="28" xfId="2" applyNumberFormat="1" applyFont="1" applyBorder="1" applyAlignment="1" applyProtection="1">
      <alignment vertical="center"/>
    </xf>
    <xf numFmtId="37" fontId="2" fillId="0" borderId="26" xfId="2" applyNumberFormat="1" applyFont="1" applyBorder="1" applyAlignment="1" applyProtection="1">
      <alignment horizontal="right" vertical="center"/>
    </xf>
    <xf numFmtId="37" fontId="2" fillId="0" borderId="30" xfId="2" applyNumberFormat="1" applyFont="1" applyBorder="1" applyAlignment="1" applyProtection="1">
      <alignment horizontal="right" vertical="center"/>
    </xf>
    <xf numFmtId="37" fontId="2" fillId="0" borderId="13" xfId="2" applyNumberFormat="1" applyFont="1" applyBorder="1" applyAlignment="1" applyProtection="1">
      <alignment horizontal="right" vertical="center"/>
    </xf>
    <xf numFmtId="0" fontId="2" fillId="0" borderId="12" xfId="2" quotePrefix="1" applyFont="1" applyBorder="1" applyAlignment="1" applyProtection="1">
      <alignment horizontal="left" vertical="center"/>
    </xf>
    <xf numFmtId="0" fontId="2" fillId="0" borderId="19" xfId="2" quotePrefix="1" applyFont="1" applyBorder="1" applyAlignment="1" applyProtection="1">
      <alignment horizontal="left" vertical="center"/>
    </xf>
    <xf numFmtId="37" fontId="2" fillId="0" borderId="31" xfId="2" applyNumberFormat="1" applyFont="1" applyBorder="1" applyAlignment="1" applyProtection="1">
      <alignment horizontal="right" vertical="center"/>
    </xf>
    <xf numFmtId="37" fontId="2" fillId="0" borderId="32" xfId="2" applyNumberFormat="1" applyFont="1" applyBorder="1" applyAlignment="1" applyProtection="1">
      <alignment horizontal="right" vertical="center"/>
    </xf>
    <xf numFmtId="37" fontId="2" fillId="0" borderId="11" xfId="2" applyNumberFormat="1" applyFont="1" applyBorder="1" applyAlignment="1" applyProtection="1">
      <alignment horizontal="right" vertical="center"/>
    </xf>
    <xf numFmtId="37" fontId="2" fillId="0" borderId="14" xfId="2" applyNumberFormat="1" applyFont="1" applyBorder="1" applyAlignment="1" applyProtection="1">
      <alignment horizontal="right" vertical="center"/>
    </xf>
    <xf numFmtId="0" fontId="2" fillId="0" borderId="11" xfId="2" applyFont="1" applyBorder="1" applyAlignment="1" applyProtection="1">
      <alignment horizontal="right" vertical="center"/>
    </xf>
    <xf numFmtId="37" fontId="2" fillId="0" borderId="10" xfId="2" applyNumberFormat="1" applyFont="1" applyBorder="1" applyAlignment="1" applyProtection="1">
      <alignment horizontal="right" vertical="center"/>
    </xf>
    <xf numFmtId="0" fontId="4" fillId="0" borderId="5" xfId="2" applyFont="1" applyBorder="1" applyAlignment="1" applyProtection="1">
      <alignment horizontal="left" vertical="center"/>
    </xf>
    <xf numFmtId="0" fontId="4" fillId="0" borderId="5" xfId="2" applyFont="1" applyBorder="1" applyAlignment="1" applyProtection="1">
      <alignment vertical="center"/>
    </xf>
    <xf numFmtId="0" fontId="2" fillId="0" borderId="5" xfId="2" applyFont="1" applyBorder="1" applyAlignment="1">
      <alignment horizontal="center" vertical="center" wrapText="1"/>
    </xf>
    <xf numFmtId="0" fontId="2" fillId="0" borderId="15" xfId="2" quotePrefix="1" applyFont="1" applyBorder="1" applyAlignment="1" applyProtection="1">
      <alignment horizontal="left" vertical="center"/>
    </xf>
    <xf numFmtId="37" fontId="2" fillId="0" borderId="31" xfId="2" applyNumberFormat="1" applyFont="1" applyBorder="1" applyAlignment="1" applyProtection="1">
      <alignment vertical="center"/>
    </xf>
    <xf numFmtId="0" fontId="2" fillId="0" borderId="14" xfId="2" applyFont="1" applyBorder="1" applyAlignment="1" applyProtection="1">
      <alignment horizontal="right" vertical="center"/>
    </xf>
    <xf numFmtId="37" fontId="2" fillId="0" borderId="14" xfId="2" applyNumberFormat="1" applyFont="1" applyBorder="1" applyAlignment="1" applyProtection="1">
      <alignment vertical="center"/>
    </xf>
    <xf numFmtId="0" fontId="2" fillId="0" borderId="0" xfId="2" applyFont="1" applyBorder="1" applyAlignment="1" applyProtection="1">
      <alignment horizontal="right" vertical="center"/>
    </xf>
    <xf numFmtId="0" fontId="2" fillId="0" borderId="4" xfId="2" quotePrefix="1" applyBorder="1" applyAlignment="1" applyProtection="1">
      <alignment horizontal="left" vertical="center"/>
    </xf>
    <xf numFmtId="0" fontId="2" fillId="0" borderId="12" xfId="2" quotePrefix="1" applyBorder="1" applyAlignment="1" applyProtection="1">
      <alignment horizontal="left" vertical="center"/>
    </xf>
    <xf numFmtId="37" fontId="2" fillId="0" borderId="5" xfId="2" applyNumberFormat="1" applyFont="1" applyFill="1" applyBorder="1" applyAlignment="1" applyProtection="1">
      <alignment vertical="center"/>
    </xf>
    <xf numFmtId="0" fontId="2" fillId="0" borderId="5" xfId="2" applyFont="1" applyFill="1" applyBorder="1" applyAlignment="1" applyProtection="1">
      <alignment vertical="center"/>
    </xf>
    <xf numFmtId="37" fontId="2" fillId="0" borderId="0" xfId="2" applyNumberFormat="1" applyFont="1" applyFill="1" applyBorder="1" applyAlignment="1" applyProtection="1">
      <alignment vertical="center"/>
    </xf>
    <xf numFmtId="0" fontId="2" fillId="0" borderId="13" xfId="2" applyFont="1" applyFill="1" applyBorder="1" applyAlignment="1">
      <alignment vertical="center"/>
    </xf>
    <xf numFmtId="0" fontId="2" fillId="0" borderId="5" xfId="2" applyFont="1" applyFill="1" applyBorder="1" applyAlignment="1">
      <alignment vertical="center"/>
    </xf>
    <xf numFmtId="0" fontId="2" fillId="0" borderId="6" xfId="2" applyFont="1" applyFill="1" applyBorder="1" applyAlignment="1">
      <alignment horizontal="right" vertical="center"/>
    </xf>
    <xf numFmtId="37" fontId="2" fillId="0" borderId="5" xfId="2" applyNumberFormat="1" applyFont="1" applyFill="1" applyBorder="1" applyAlignment="1" applyProtection="1">
      <alignment horizontal="right" vertical="center"/>
    </xf>
    <xf numFmtId="37" fontId="2" fillId="0" borderId="13" xfId="2" applyNumberFormat="1" applyFont="1" applyFill="1" applyBorder="1" applyAlignment="1" applyProtection="1">
      <alignment horizontal="right" vertical="center"/>
    </xf>
    <xf numFmtId="0" fontId="2" fillId="0" borderId="5" xfId="2" applyFont="1" applyFill="1" applyBorder="1" applyAlignment="1" applyProtection="1">
      <alignment horizontal="right" vertical="center"/>
    </xf>
    <xf numFmtId="37" fontId="2" fillId="0" borderId="6" xfId="2" applyNumberFormat="1" applyFont="1" applyFill="1" applyBorder="1" applyAlignment="1" applyProtection="1">
      <alignment horizontal="right" vertical="center"/>
    </xf>
    <xf numFmtId="0" fontId="2" fillId="0" borderId="13" xfId="2" applyFont="1" applyFill="1" applyBorder="1" applyAlignment="1" applyProtection="1">
      <alignment horizontal="right" vertical="center"/>
    </xf>
    <xf numFmtId="0" fontId="2" fillId="0" borderId="6" xfId="2" applyFont="1" applyFill="1" applyBorder="1" applyAlignment="1" applyProtection="1">
      <alignment vertical="center"/>
    </xf>
    <xf numFmtId="0" fontId="2" fillId="0" borderId="34" xfId="2" applyFont="1" applyBorder="1" applyAlignment="1" applyProtection="1">
      <alignment horizontal="left" vertical="center"/>
    </xf>
    <xf numFmtId="0" fontId="2" fillId="0" borderId="12" xfId="2" applyFont="1" applyBorder="1" applyAlignment="1" applyProtection="1">
      <alignment horizontal="left" vertical="center"/>
    </xf>
    <xf numFmtId="0" fontId="2" fillId="0" borderId="12" xfId="2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Continuous" vertical="center"/>
    </xf>
    <xf numFmtId="0" fontId="2" fillId="0" borderId="21" xfId="0" applyFont="1" applyBorder="1" applyAlignment="1" applyProtection="1">
      <alignment horizontal="centerContinuous"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Continuous" vertical="center"/>
    </xf>
    <xf numFmtId="0" fontId="2" fillId="0" borderId="25" xfId="0" applyFont="1" applyBorder="1" applyAlignment="1" applyProtection="1">
      <alignment horizontal="centerContinuous" vertical="center"/>
    </xf>
    <xf numFmtId="0" fontId="2" fillId="0" borderId="24" xfId="0" applyFont="1" applyBorder="1" applyAlignment="1" applyProtection="1">
      <alignment horizontal="centerContinuous" vertical="center"/>
    </xf>
    <xf numFmtId="0" fontId="9" fillId="0" borderId="25" xfId="0" applyFont="1" applyBorder="1" applyAlignment="1" applyProtection="1">
      <alignment horizontal="centerContinuous" vertical="center"/>
    </xf>
    <xf numFmtId="0" fontId="2" fillId="0" borderId="38" xfId="0" applyFont="1" applyBorder="1" applyAlignment="1">
      <alignment horizontal="centerContinuous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vertical="center"/>
    </xf>
    <xf numFmtId="0" fontId="15" fillId="0" borderId="5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39" xfId="0" applyFont="1" applyBorder="1" applyAlignment="1" applyProtection="1">
      <alignment horizontal="center" vertical="center"/>
    </xf>
    <xf numFmtId="0" fontId="15" fillId="0" borderId="40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37" fontId="15" fillId="0" borderId="5" xfId="0" applyNumberFormat="1" applyFont="1" applyBorder="1" applyAlignment="1" applyProtection="1">
      <alignment vertical="center"/>
    </xf>
    <xf numFmtId="37" fontId="15" fillId="0" borderId="16" xfId="0" applyNumberFormat="1" applyFont="1" applyBorder="1" applyAlignment="1" applyProtection="1">
      <alignment vertical="center"/>
    </xf>
    <xf numFmtId="37" fontId="15" fillId="0" borderId="5" xfId="0" applyNumberFormat="1" applyFont="1" applyBorder="1" applyAlignment="1" applyProtection="1">
      <alignment horizontal="right" vertical="center"/>
    </xf>
    <xf numFmtId="0" fontId="15" fillId="0" borderId="5" xfId="0" applyFont="1" applyBorder="1" applyAlignment="1" applyProtection="1">
      <alignment vertical="center"/>
    </xf>
    <xf numFmtId="0" fontId="15" fillId="0" borderId="16" xfId="0" applyFont="1" applyBorder="1" applyAlignment="1" applyProtection="1">
      <alignment horizontal="right" vertical="center"/>
    </xf>
    <xf numFmtId="0" fontId="15" fillId="0" borderId="5" xfId="0" applyFont="1" applyBorder="1" applyAlignment="1" applyProtection="1">
      <alignment horizontal="right" vertical="center"/>
    </xf>
    <xf numFmtId="0" fontId="15" fillId="0" borderId="6" xfId="0" applyFont="1" applyBorder="1" applyAlignment="1" applyProtection="1">
      <alignment horizontal="right" vertical="center"/>
    </xf>
    <xf numFmtId="0" fontId="15" fillId="0" borderId="6" xfId="0" applyFont="1" applyBorder="1" applyAlignment="1" applyProtection="1">
      <alignment vertical="center"/>
    </xf>
    <xf numFmtId="0" fontId="15" fillId="0" borderId="16" xfId="0" applyFont="1" applyBorder="1" applyAlignment="1" applyProtection="1">
      <alignment vertical="center"/>
    </xf>
    <xf numFmtId="37" fontId="15" fillId="0" borderId="5" xfId="0" applyNumberFormat="1" applyFont="1" applyBorder="1" applyAlignment="1" applyProtection="1">
      <alignment horizontal="center" vertical="center"/>
    </xf>
    <xf numFmtId="37" fontId="15" fillId="0" borderId="0" xfId="0" applyNumberFormat="1" applyFont="1" applyBorder="1" applyAlignment="1" applyProtection="1">
      <alignment horizontal="center" vertical="center"/>
    </xf>
    <xf numFmtId="0" fontId="15" fillId="0" borderId="41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horizontal="left" vertical="center"/>
    </xf>
    <xf numFmtId="0" fontId="15" fillId="0" borderId="13" xfId="0" applyFont="1" applyBorder="1" applyAlignment="1" applyProtection="1">
      <alignment horizontal="right" vertical="center"/>
    </xf>
    <xf numFmtId="0" fontId="15" fillId="0" borderId="4" xfId="0" quotePrefix="1" applyFont="1" applyBorder="1" applyAlignment="1" applyProtection="1">
      <alignment horizontal="left" vertical="center"/>
    </xf>
    <xf numFmtId="37" fontId="15" fillId="0" borderId="13" xfId="0" applyNumberFormat="1" applyFont="1" applyBorder="1" applyAlignment="1" applyProtection="1">
      <alignment vertical="center"/>
    </xf>
    <xf numFmtId="0" fontId="15" fillId="0" borderId="28" xfId="0" quotePrefix="1" applyFont="1" applyBorder="1" applyAlignment="1" applyProtection="1">
      <alignment horizontal="left" vertical="center"/>
    </xf>
    <xf numFmtId="37" fontId="15" fillId="0" borderId="28" xfId="0" applyNumberFormat="1" applyFont="1" applyBorder="1" applyAlignment="1" applyProtection="1">
      <alignment vertical="center"/>
    </xf>
    <xf numFmtId="0" fontId="15" fillId="0" borderId="28" xfId="0" applyFont="1" applyBorder="1" applyAlignment="1" applyProtection="1">
      <alignment horizontal="right" vertical="center"/>
    </xf>
    <xf numFmtId="0" fontId="15" fillId="0" borderId="28" xfId="0" applyFont="1" applyBorder="1" applyAlignment="1" applyProtection="1">
      <alignment vertical="center"/>
    </xf>
    <xf numFmtId="0" fontId="15" fillId="0" borderId="36" xfId="0" applyFont="1" applyBorder="1" applyAlignment="1" applyProtection="1">
      <alignment horizontal="right" vertical="center"/>
    </xf>
    <xf numFmtId="37" fontId="15" fillId="0" borderId="36" xfId="0" applyNumberFormat="1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Continuous" vertical="center"/>
    </xf>
    <xf numFmtId="0" fontId="9" fillId="0" borderId="0" xfId="0" applyFont="1" applyBorder="1" applyAlignment="1" applyProtection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5" fillId="0" borderId="12" xfId="0" quotePrefix="1" applyFont="1" applyBorder="1" applyAlignment="1" applyProtection="1">
      <alignment vertical="center"/>
    </xf>
    <xf numFmtId="0" fontId="15" fillId="0" borderId="30" xfId="0" applyFont="1" applyBorder="1" applyAlignment="1" applyProtection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15" xfId="0" quotePrefix="1" applyFont="1" applyBorder="1" applyAlignment="1" applyProtection="1">
      <alignment vertical="center"/>
    </xf>
    <xf numFmtId="37" fontId="15" fillId="0" borderId="11" xfId="0" applyNumberFormat="1" applyFont="1" applyBorder="1" applyAlignment="1" applyProtection="1">
      <alignment horizontal="center" vertical="center"/>
    </xf>
    <xf numFmtId="0" fontId="15" fillId="0" borderId="32" xfId="0" applyFont="1" applyFill="1" applyBorder="1" applyAlignment="1" applyProtection="1">
      <alignment horizontal="right" vertical="center"/>
    </xf>
    <xf numFmtId="0" fontId="15" fillId="0" borderId="14" xfId="0" applyFont="1" applyFill="1" applyBorder="1" applyAlignment="1">
      <alignment horizontal="right" vertical="center"/>
    </xf>
    <xf numFmtId="0" fontId="15" fillId="0" borderId="14" xfId="0" applyFont="1" applyFill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36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horizontal="center" vertical="center"/>
    </xf>
    <xf numFmtId="0" fontId="2" fillId="0" borderId="38" xfId="0" applyFont="1" applyBorder="1" applyAlignment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37" fontId="15" fillId="0" borderId="16" xfId="0" applyNumberFormat="1" applyFont="1" applyBorder="1" applyAlignment="1" applyProtection="1">
      <alignment horizontal="right" vertical="center"/>
    </xf>
    <xf numFmtId="0" fontId="15" fillId="0" borderId="19" xfId="0" quotePrefix="1" applyFont="1" applyBorder="1" applyAlignment="1" applyProtection="1">
      <alignment horizontal="left" vertical="center"/>
    </xf>
    <xf numFmtId="37" fontId="15" fillId="0" borderId="11" xfId="0" applyNumberFormat="1" applyFont="1" applyBorder="1" applyAlignment="1" applyProtection="1">
      <alignment vertical="center"/>
    </xf>
    <xf numFmtId="37" fontId="15" fillId="0" borderId="17" xfId="0" applyNumberFormat="1" applyFont="1" applyBorder="1" applyAlignment="1" applyProtection="1">
      <alignment vertical="center"/>
    </xf>
    <xf numFmtId="37" fontId="15" fillId="0" borderId="11" xfId="0" applyNumberFormat="1" applyFont="1" applyBorder="1" applyAlignment="1" applyProtection="1">
      <alignment horizontal="right" vertical="center"/>
    </xf>
    <xf numFmtId="0" fontId="15" fillId="0" borderId="11" xfId="0" applyFont="1" applyBorder="1" applyAlignment="1" applyProtection="1">
      <alignment vertical="center"/>
    </xf>
    <xf numFmtId="37" fontId="15" fillId="0" borderId="17" xfId="0" applyNumberFormat="1" applyFont="1" applyBorder="1" applyAlignment="1" applyProtection="1">
      <alignment horizontal="right" vertical="center"/>
    </xf>
    <xf numFmtId="0" fontId="15" fillId="0" borderId="10" xfId="0" applyFont="1" applyBorder="1" applyAlignment="1" applyProtection="1">
      <alignment horizontal="right" vertical="center"/>
    </xf>
    <xf numFmtId="37" fontId="15" fillId="0" borderId="0" xfId="0" applyNumberFormat="1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vertical="center"/>
    </xf>
    <xf numFmtId="37" fontId="15" fillId="0" borderId="0" xfId="0" applyNumberFormat="1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right" vertical="center"/>
    </xf>
    <xf numFmtId="0" fontId="2" fillId="0" borderId="22" xfId="0" applyFont="1" applyBorder="1" applyAlignment="1" applyProtection="1">
      <alignment horizontal="centerContinuous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178" fontId="15" fillId="0" borderId="30" xfId="0" applyNumberFormat="1" applyFont="1" applyBorder="1" applyAlignment="1" applyProtection="1">
      <alignment horizontal="right" vertical="center"/>
    </xf>
    <xf numFmtId="178" fontId="15" fillId="0" borderId="13" xfId="0" applyNumberFormat="1" applyFont="1" applyBorder="1" applyAlignment="1" applyProtection="1">
      <alignment horizontal="right" vertical="center"/>
    </xf>
    <xf numFmtId="178" fontId="15" fillId="0" borderId="6" xfId="0" applyNumberFormat="1" applyFont="1" applyBorder="1" applyAlignment="1" applyProtection="1">
      <alignment horizontal="right" vertical="center"/>
    </xf>
    <xf numFmtId="0" fontId="15" fillId="0" borderId="15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right" vertical="center"/>
    </xf>
    <xf numFmtId="178" fontId="15" fillId="0" borderId="32" xfId="0" applyNumberFormat="1" applyFont="1" applyFill="1" applyBorder="1" applyAlignment="1" applyProtection="1">
      <alignment horizontal="right" vertical="center"/>
    </xf>
    <xf numFmtId="178" fontId="15" fillId="0" borderId="14" xfId="0" applyNumberFormat="1" applyFont="1" applyFill="1" applyBorder="1" applyAlignment="1" applyProtection="1">
      <alignment horizontal="right" vertical="center"/>
    </xf>
    <xf numFmtId="178" fontId="15" fillId="0" borderId="10" xfId="0" applyNumberFormat="1" applyFont="1" applyFill="1" applyBorder="1" applyAlignment="1" applyProtection="1">
      <alignment horizontal="right" vertical="center"/>
    </xf>
    <xf numFmtId="37" fontId="2" fillId="0" borderId="0" xfId="0" applyNumberFormat="1" applyFont="1" applyBorder="1" applyAlignment="1" applyProtection="1">
      <alignment vertical="center"/>
    </xf>
    <xf numFmtId="37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37" fontId="15" fillId="0" borderId="6" xfId="0" applyNumberFormat="1" applyFont="1" applyBorder="1" applyAlignment="1" applyProtection="1">
      <alignment horizontal="right" vertical="center"/>
    </xf>
    <xf numFmtId="37" fontId="15" fillId="0" borderId="6" xfId="0" applyNumberFormat="1" applyFont="1" applyBorder="1" applyAlignment="1" applyProtection="1">
      <alignment vertical="center"/>
    </xf>
    <xf numFmtId="37" fontId="15" fillId="0" borderId="10" xfId="0" applyNumberFormat="1" applyFont="1" applyBorder="1" applyAlignment="1" applyProtection="1">
      <alignment horizontal="right" vertical="center"/>
    </xf>
    <xf numFmtId="0" fontId="15" fillId="0" borderId="36" xfId="0" quotePrefix="1" applyFont="1" applyBorder="1" applyAlignment="1" applyProtection="1">
      <alignment horizontal="left" vertical="center"/>
    </xf>
    <xf numFmtId="37" fontId="15" fillId="0" borderId="36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Continuous" vertical="center"/>
    </xf>
    <xf numFmtId="0" fontId="2" fillId="0" borderId="6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15" fillId="0" borderId="34" xfId="0" applyFont="1" applyBorder="1" applyAlignment="1" applyProtection="1">
      <alignment horizontal="center" vertical="center"/>
    </xf>
    <xf numFmtId="38" fontId="15" fillId="0" borderId="39" xfId="3" applyFont="1" applyBorder="1" applyAlignment="1" applyProtection="1">
      <alignment vertical="center"/>
    </xf>
    <xf numFmtId="38" fontId="15" fillId="0" borderId="45" xfId="3" applyFont="1" applyBorder="1" applyAlignment="1" applyProtection="1">
      <alignment horizontal="right" vertical="center"/>
    </xf>
    <xf numFmtId="38" fontId="15" fillId="0" borderId="33" xfId="3" applyFont="1" applyBorder="1" applyAlignment="1" applyProtection="1">
      <alignment horizontal="right" vertical="center"/>
    </xf>
    <xf numFmtId="38" fontId="15" fillId="0" borderId="23" xfId="3" applyFont="1" applyBorder="1" applyAlignment="1" applyProtection="1">
      <alignment horizontal="right" vertical="center"/>
    </xf>
    <xf numFmtId="38" fontId="15" fillId="0" borderId="5" xfId="3" applyFont="1" applyBorder="1" applyAlignment="1" applyProtection="1">
      <alignment vertical="center"/>
    </xf>
    <xf numFmtId="38" fontId="15" fillId="0" borderId="30" xfId="3" applyFont="1" applyBorder="1" applyAlignment="1" applyProtection="1">
      <alignment horizontal="right" vertical="center"/>
    </xf>
    <xf numFmtId="38" fontId="15" fillId="0" borderId="13" xfId="3" applyFont="1" applyBorder="1" applyAlignment="1" applyProtection="1">
      <alignment horizontal="right" vertical="center"/>
    </xf>
    <xf numFmtId="38" fontId="15" fillId="0" borderId="6" xfId="3" applyFont="1" applyBorder="1" applyAlignment="1" applyProtection="1">
      <alignment horizontal="right" vertical="center"/>
    </xf>
    <xf numFmtId="0" fontId="15" fillId="0" borderId="15" xfId="0" applyFont="1" applyBorder="1" applyAlignment="1" applyProtection="1">
      <alignment horizontal="center" vertical="center"/>
    </xf>
    <xf numFmtId="38" fontId="15" fillId="0" borderId="11" xfId="3" applyFont="1" applyBorder="1" applyAlignment="1" applyProtection="1">
      <alignment vertical="center"/>
    </xf>
    <xf numFmtId="38" fontId="15" fillId="0" borderId="32" xfId="3" applyFont="1" applyFill="1" applyBorder="1" applyAlignment="1" applyProtection="1">
      <alignment horizontal="right" vertical="center"/>
    </xf>
    <xf numFmtId="38" fontId="15" fillId="0" borderId="14" xfId="3" applyFont="1" applyFill="1" applyBorder="1" applyAlignment="1" applyProtection="1">
      <alignment horizontal="right" vertical="center"/>
    </xf>
    <xf numFmtId="38" fontId="15" fillId="0" borderId="10" xfId="3" applyFont="1" applyFill="1" applyBorder="1" applyAlignment="1" applyProtection="1">
      <alignment horizontal="right" vertical="center"/>
    </xf>
    <xf numFmtId="38" fontId="15" fillId="0" borderId="0" xfId="3" applyFont="1" applyBorder="1" applyAlignment="1" applyProtection="1">
      <alignment horizontal="right" vertical="center"/>
    </xf>
    <xf numFmtId="0" fontId="2" fillId="0" borderId="16" xfId="0" applyFont="1" applyBorder="1" applyAlignment="1" applyProtection="1">
      <alignment vertical="center"/>
    </xf>
    <xf numFmtId="37" fontId="2" fillId="0" borderId="5" xfId="0" applyNumberFormat="1" applyFont="1" applyBorder="1" applyAlignment="1" applyProtection="1">
      <alignment vertical="center"/>
    </xf>
    <xf numFmtId="37" fontId="2" fillId="0" borderId="0" xfId="0" applyNumberFormat="1" applyFont="1" applyAlignment="1" applyProtection="1">
      <alignment vertical="center"/>
    </xf>
    <xf numFmtId="37" fontId="15" fillId="0" borderId="10" xfId="0" applyNumberFormat="1" applyFont="1" applyBorder="1" applyAlignment="1" applyProtection="1">
      <alignment vertical="center"/>
    </xf>
    <xf numFmtId="37" fontId="15" fillId="0" borderId="18" xfId="0" applyNumberFormat="1" applyFont="1" applyBorder="1" applyAlignment="1" applyProtection="1">
      <alignment vertical="center"/>
    </xf>
    <xf numFmtId="38" fontId="15" fillId="0" borderId="46" xfId="3" applyFont="1" applyBorder="1" applyAlignment="1" applyProtection="1">
      <alignment vertical="center"/>
    </xf>
    <xf numFmtId="38" fontId="15" fillId="0" borderId="40" xfId="3" applyFont="1" applyBorder="1" applyAlignment="1" applyProtection="1">
      <alignment horizontal="right" vertical="center"/>
    </xf>
    <xf numFmtId="38" fontId="15" fillId="0" borderId="26" xfId="3" applyFont="1" applyBorder="1" applyAlignment="1" applyProtection="1">
      <alignment vertical="center"/>
    </xf>
    <xf numFmtId="38" fontId="15" fillId="0" borderId="41" xfId="3" applyFont="1" applyBorder="1" applyAlignment="1" applyProtection="1">
      <alignment horizontal="right" vertical="center"/>
    </xf>
    <xf numFmtId="38" fontId="15" fillId="0" borderId="31" xfId="3" applyFont="1" applyBorder="1" applyAlignment="1" applyProtection="1">
      <alignment vertical="center"/>
    </xf>
    <xf numFmtId="38" fontId="15" fillId="0" borderId="47" xfId="3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179" fontId="2" fillId="0" borderId="5" xfId="0" applyNumberFormat="1" applyFont="1" applyBorder="1" applyAlignment="1" applyProtection="1">
      <alignment horizontal="right" vertical="center"/>
    </xf>
    <xf numFmtId="179" fontId="2" fillId="0" borderId="16" xfId="0" applyNumberFormat="1" applyFont="1" applyBorder="1" applyAlignment="1" applyProtection="1">
      <alignment horizontal="right" vertical="center"/>
    </xf>
    <xf numFmtId="37" fontId="2" fillId="0" borderId="5" xfId="0" applyNumberFormat="1" applyFont="1" applyBorder="1" applyAlignment="1" applyProtection="1">
      <alignment horizontal="right" vertical="center"/>
    </xf>
    <xf numFmtId="179" fontId="2" fillId="0" borderId="13" xfId="0" applyNumberFormat="1" applyFont="1" applyBorder="1" applyAlignment="1" applyProtection="1">
      <alignment horizontal="right" vertical="center"/>
    </xf>
    <xf numFmtId="179" fontId="2" fillId="0" borderId="6" xfId="0" applyNumberFormat="1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4" xfId="0" quotePrefix="1" applyFont="1" applyBorder="1" applyAlignment="1" applyProtection="1">
      <alignment horizontal="left" vertical="center"/>
    </xf>
    <xf numFmtId="0" fontId="0" fillId="0" borderId="4" xfId="0" quotePrefix="1" applyBorder="1" applyAlignment="1" applyProtection="1">
      <alignment vertical="center"/>
    </xf>
    <xf numFmtId="0" fontId="0" fillId="0" borderId="12" xfId="0" quotePrefix="1" applyBorder="1" applyAlignment="1" applyProtection="1">
      <alignment vertical="center"/>
    </xf>
    <xf numFmtId="180" fontId="2" fillId="0" borderId="30" xfId="3" applyNumberFormat="1" applyFont="1" applyBorder="1" applyAlignment="1">
      <alignment horizontal="right" vertical="center"/>
    </xf>
    <xf numFmtId="180" fontId="2" fillId="0" borderId="13" xfId="3" applyNumberFormat="1" applyFont="1" applyBorder="1" applyAlignment="1">
      <alignment horizontal="right" vertical="center"/>
    </xf>
    <xf numFmtId="180" fontId="2" fillId="0" borderId="6" xfId="3" applyNumberFormat="1" applyFont="1" applyBorder="1" applyAlignment="1">
      <alignment horizontal="right" vertical="center"/>
    </xf>
    <xf numFmtId="0" fontId="0" fillId="0" borderId="15" xfId="0" quotePrefix="1" applyBorder="1" applyAlignment="1" applyProtection="1">
      <alignment vertical="center"/>
    </xf>
    <xf numFmtId="179" fontId="2" fillId="0" borderId="11" xfId="0" applyNumberFormat="1" applyFont="1" applyBorder="1" applyAlignment="1" applyProtection="1">
      <alignment horizontal="right" vertical="center"/>
    </xf>
    <xf numFmtId="180" fontId="2" fillId="0" borderId="32" xfId="3" applyNumberFormat="1" applyFont="1" applyFill="1" applyBorder="1" applyAlignment="1">
      <alignment horizontal="right" vertical="center"/>
    </xf>
    <xf numFmtId="180" fontId="2" fillId="0" borderId="14" xfId="3" applyNumberFormat="1" applyFont="1" applyFill="1" applyBorder="1" applyAlignment="1">
      <alignment horizontal="right" vertical="center"/>
    </xf>
    <xf numFmtId="180" fontId="2" fillId="0" borderId="10" xfId="3" applyNumberFormat="1" applyFont="1" applyFill="1" applyBorder="1" applyAlignment="1">
      <alignment horizontal="right" vertical="center"/>
    </xf>
    <xf numFmtId="0" fontId="9" fillId="0" borderId="0" xfId="0" applyFont="1" applyAlignment="1" applyProtection="1">
      <alignment horizontal="left" vertical="center"/>
    </xf>
    <xf numFmtId="0" fontId="2" fillId="0" borderId="48" xfId="0" applyFont="1" applyBorder="1" applyAlignment="1" applyProtection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2" fillId="0" borderId="39" xfId="0" applyFont="1" applyBorder="1" applyAlignment="1" applyProtection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2" fillId="0" borderId="4" xfId="0" quotePrefix="1" applyFont="1" applyBorder="1" applyAlignment="1" applyProtection="1">
      <alignment vertical="center"/>
    </xf>
    <xf numFmtId="0" fontId="0" fillId="0" borderId="19" xfId="0" quotePrefix="1" applyBorder="1" applyAlignment="1" applyProtection="1">
      <alignment vertical="center"/>
    </xf>
    <xf numFmtId="37" fontId="2" fillId="0" borderId="11" xfId="0" applyNumberFormat="1" applyFont="1" applyBorder="1" applyAlignment="1" applyProtection="1">
      <alignment vertical="center"/>
    </xf>
    <xf numFmtId="0" fontId="0" fillId="0" borderId="17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54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1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left" vertical="center"/>
    </xf>
    <xf numFmtId="0" fontId="4" fillId="0" borderId="29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37" fontId="0" fillId="0" borderId="5" xfId="0" applyNumberFormat="1" applyFont="1" applyBorder="1" applyAlignment="1" applyProtection="1">
      <alignment horizontal="right" vertical="center"/>
    </xf>
    <xf numFmtId="37" fontId="0" fillId="0" borderId="48" xfId="0" applyNumberFormat="1" applyFont="1" applyBorder="1" applyAlignment="1" applyProtection="1">
      <alignment horizontal="right" vertical="center"/>
    </xf>
    <xf numFmtId="37" fontId="0" fillId="0" borderId="39" xfId="0" applyNumberFormat="1" applyFont="1" applyFill="1" applyBorder="1" applyAlignment="1" applyProtection="1">
      <alignment horizontal="right" vertical="center"/>
    </xf>
    <xf numFmtId="37" fontId="0" fillId="0" borderId="23" xfId="0" applyNumberFormat="1" applyFont="1" applyFill="1" applyBorder="1" applyAlignment="1" applyProtection="1">
      <alignment horizontal="right" vertical="center"/>
    </xf>
    <xf numFmtId="37" fontId="0" fillId="0" borderId="30" xfId="0" applyNumberFormat="1" applyFont="1" applyBorder="1" applyAlignment="1" applyProtection="1">
      <alignment horizontal="right" vertical="center"/>
    </xf>
    <xf numFmtId="37" fontId="0" fillId="0" borderId="13" xfId="0" applyNumberFormat="1" applyFont="1" applyFill="1" applyBorder="1" applyAlignment="1" applyProtection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53" xfId="0" applyFill="1" applyBorder="1" applyAlignment="1">
      <alignment horizontal="right" vertical="center"/>
    </xf>
    <xf numFmtId="178" fontId="0" fillId="0" borderId="53" xfId="0" applyNumberFormat="1" applyFont="1" applyFill="1" applyBorder="1" applyAlignment="1" applyProtection="1">
      <alignment horizontal="right" vertical="center"/>
    </xf>
    <xf numFmtId="37" fontId="0" fillId="0" borderId="53" xfId="0" applyNumberFormat="1" applyFont="1" applyFill="1" applyBorder="1" applyAlignment="1" applyProtection="1">
      <alignment horizontal="right" vertical="center"/>
    </xf>
    <xf numFmtId="178" fontId="0" fillId="0" borderId="30" xfId="0" applyNumberFormat="1" applyFont="1" applyBorder="1" applyAlignment="1" applyProtection="1">
      <alignment horizontal="right" vertical="center"/>
    </xf>
    <xf numFmtId="178" fontId="0" fillId="0" borderId="13" xfId="0" applyNumberFormat="1" applyFont="1" applyBorder="1" applyAlignment="1" applyProtection="1">
      <alignment horizontal="right" vertical="center"/>
    </xf>
    <xf numFmtId="178" fontId="0" fillId="0" borderId="6" xfId="0" applyNumberFormat="1" applyFont="1" applyBorder="1" applyAlignment="1" applyProtection="1">
      <alignment horizontal="right" vertical="center"/>
    </xf>
    <xf numFmtId="178" fontId="0" fillId="0" borderId="5" xfId="0" applyNumberFormat="1" applyFont="1" applyBorder="1" applyAlignment="1" applyProtection="1">
      <alignment horizontal="right" vertical="center"/>
    </xf>
    <xf numFmtId="178" fontId="0" fillId="0" borderId="13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distributed" vertical="center"/>
    </xf>
    <xf numFmtId="178" fontId="0" fillId="0" borderId="5" xfId="0" applyNumberFormat="1" applyFont="1" applyFill="1" applyBorder="1" applyAlignment="1" applyProtection="1">
      <alignment horizontal="right" vertical="center"/>
    </xf>
    <xf numFmtId="178" fontId="0" fillId="0" borderId="6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41" xfId="0" applyBorder="1" applyAlignment="1" applyProtection="1">
      <alignment horizontal="distributed" vertical="center"/>
    </xf>
    <xf numFmtId="0" fontId="0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7" xfId="0" applyFont="1" applyBorder="1" applyAlignment="1" applyProtection="1">
      <alignment horizontal="distributed" vertical="center"/>
    </xf>
    <xf numFmtId="37" fontId="0" fillId="0" borderId="11" xfId="0" applyNumberFormat="1" applyFont="1" applyBorder="1" applyAlignment="1" applyProtection="1">
      <alignment horizontal="right" vertical="center"/>
    </xf>
    <xf numFmtId="178" fontId="0" fillId="0" borderId="32" xfId="0" applyNumberFormat="1" applyFont="1" applyBorder="1" applyAlignment="1" applyProtection="1">
      <alignment horizontal="right" vertical="center"/>
    </xf>
    <xf numFmtId="178" fontId="0" fillId="0" borderId="11" xfId="0" applyNumberFormat="1" applyFont="1" applyFill="1" applyBorder="1" applyAlignment="1" applyProtection="1">
      <alignment horizontal="right" vertical="center"/>
    </xf>
    <xf numFmtId="178" fontId="0" fillId="0" borderId="10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Continuous" vertical="center"/>
    </xf>
    <xf numFmtId="0" fontId="0" fillId="0" borderId="0" xfId="0" applyBorder="1" applyAlignment="1">
      <alignment horizontal="right" vertical="center"/>
    </xf>
    <xf numFmtId="0" fontId="0" fillId="0" borderId="2" xfId="0" applyFont="1" applyBorder="1" applyAlignment="1" applyProtection="1">
      <alignment vertical="center"/>
    </xf>
    <xf numFmtId="0" fontId="0" fillId="0" borderId="58" xfId="0" applyFont="1" applyBorder="1" applyAlignment="1" applyProtection="1">
      <alignment vertical="center"/>
    </xf>
    <xf numFmtId="0" fontId="0" fillId="0" borderId="27" xfId="0" applyFont="1" applyBorder="1" applyAlignment="1" applyProtection="1">
      <alignment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vertical="center"/>
    </xf>
    <xf numFmtId="0" fontId="0" fillId="0" borderId="30" xfId="0" applyFont="1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shrinkToFit="1"/>
    </xf>
    <xf numFmtId="0" fontId="0" fillId="0" borderId="8" xfId="0" applyFont="1" applyBorder="1" applyAlignment="1" applyProtection="1">
      <alignment vertical="center"/>
    </xf>
    <xf numFmtId="0" fontId="0" fillId="0" borderId="59" xfId="0" applyFont="1" applyBorder="1" applyAlignment="1" applyProtection="1">
      <alignment vertical="center"/>
    </xf>
    <xf numFmtId="0" fontId="0" fillId="0" borderId="29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178" fontId="0" fillId="0" borderId="39" xfId="3" applyNumberFormat="1" applyFont="1" applyFill="1" applyBorder="1" applyAlignment="1" applyProtection="1">
      <alignment horizontal="right" vertical="center"/>
    </xf>
    <xf numFmtId="178" fontId="0" fillId="0" borderId="45" xfId="3" applyNumberFormat="1" applyFont="1" applyFill="1" applyBorder="1" applyAlignment="1" applyProtection="1">
      <alignment horizontal="right" vertical="center"/>
    </xf>
    <xf numFmtId="178" fontId="0" fillId="0" borderId="33" xfId="3" applyNumberFormat="1" applyFont="1" applyFill="1" applyBorder="1" applyAlignment="1" applyProtection="1">
      <alignment horizontal="right" vertical="center"/>
    </xf>
    <xf numFmtId="178" fontId="0" fillId="0" borderId="23" xfId="3" applyNumberFormat="1" applyFont="1" applyFill="1" applyBorder="1" applyAlignment="1" applyProtection="1">
      <alignment horizontal="right" vertical="center"/>
    </xf>
    <xf numFmtId="178" fontId="0" fillId="0" borderId="5" xfId="3" applyNumberFormat="1" applyFont="1" applyBorder="1" applyAlignment="1" applyProtection="1">
      <alignment horizontal="right" vertical="center"/>
    </xf>
    <xf numFmtId="178" fontId="0" fillId="0" borderId="30" xfId="3" applyNumberFormat="1" applyFont="1" applyBorder="1" applyAlignment="1" applyProtection="1">
      <alignment horizontal="right" vertical="center"/>
    </xf>
    <xf numFmtId="178" fontId="0" fillId="0" borderId="13" xfId="3" applyNumberFormat="1" applyFont="1" applyBorder="1" applyAlignment="1" applyProtection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178" fontId="0" fillId="0" borderId="6" xfId="3" applyNumberFormat="1" applyFont="1" applyBorder="1" applyAlignment="1" applyProtection="1">
      <alignment horizontal="right" vertical="center"/>
    </xf>
    <xf numFmtId="0" fontId="0" fillId="0" borderId="4" xfId="0" applyFill="1" applyBorder="1" applyAlignment="1" applyProtection="1">
      <alignment horizontal="distributed" vertical="center"/>
    </xf>
    <xf numFmtId="0" fontId="0" fillId="0" borderId="41" xfId="0" applyFont="1" applyFill="1" applyBorder="1" applyAlignment="1" applyProtection="1">
      <alignment horizontal="distributed" vertical="center"/>
    </xf>
    <xf numFmtId="0" fontId="0" fillId="0" borderId="41" xfId="0" applyFont="1" applyBorder="1" applyAlignment="1" applyProtection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178" fontId="0" fillId="0" borderId="31" xfId="3" applyNumberFormat="1" applyFont="1" applyBorder="1" applyAlignment="1" applyProtection="1">
      <alignment horizontal="right" vertical="center"/>
    </xf>
    <xf numFmtId="178" fontId="0" fillId="0" borderId="32" xfId="3" applyNumberFormat="1" applyFont="1" applyBorder="1" applyAlignment="1" applyProtection="1">
      <alignment horizontal="right" vertical="center"/>
    </xf>
    <xf numFmtId="178" fontId="0" fillId="0" borderId="14" xfId="3" applyNumberFormat="1" applyFont="1" applyBorder="1" applyAlignment="1" applyProtection="1">
      <alignment horizontal="right" vertical="center"/>
    </xf>
    <xf numFmtId="178" fontId="0" fillId="0" borderId="10" xfId="3" applyNumberFormat="1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55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vertical="center"/>
    </xf>
    <xf numFmtId="0" fontId="0" fillId="0" borderId="22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41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9" fillId="0" borderId="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left" vertical="center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center" vertical="center"/>
    </xf>
    <xf numFmtId="181" fontId="0" fillId="0" borderId="5" xfId="0" applyNumberFormat="1" applyFont="1" applyBorder="1" applyAlignment="1" applyProtection="1">
      <alignment horizontal="right" vertical="center"/>
    </xf>
    <xf numFmtId="181" fontId="0" fillId="0" borderId="45" xfId="0" applyNumberFormat="1" applyFont="1" applyBorder="1" applyAlignment="1" applyProtection="1">
      <alignment horizontal="right" vertical="center"/>
    </xf>
    <xf numFmtId="181" fontId="0" fillId="0" borderId="33" xfId="0" applyNumberFormat="1" applyFont="1" applyBorder="1" applyAlignment="1" applyProtection="1">
      <alignment horizontal="right" vertical="center"/>
    </xf>
    <xf numFmtId="181" fontId="0" fillId="0" borderId="23" xfId="0" applyNumberFormat="1" applyFont="1" applyBorder="1" applyAlignment="1" applyProtection="1">
      <alignment horizontal="right" vertical="center"/>
    </xf>
    <xf numFmtId="37" fontId="0" fillId="0" borderId="0" xfId="0" applyNumberFormat="1" applyFont="1" applyFill="1" applyBorder="1" applyAlignment="1" applyProtection="1">
      <alignment horizontal="right" vertical="center"/>
    </xf>
    <xf numFmtId="181" fontId="0" fillId="0" borderId="30" xfId="0" applyNumberFormat="1" applyFont="1" applyBorder="1" applyAlignment="1" applyProtection="1">
      <alignment horizontal="right" vertical="center"/>
    </xf>
    <xf numFmtId="181" fontId="0" fillId="0" borderId="13" xfId="0" applyNumberFormat="1" applyFont="1" applyFill="1" applyBorder="1" applyAlignment="1" applyProtection="1">
      <alignment horizontal="right" vertical="center"/>
    </xf>
    <xf numFmtId="181" fontId="0" fillId="0" borderId="13" xfId="0" applyNumberFormat="1" applyFont="1" applyBorder="1" applyAlignment="1" applyProtection="1">
      <alignment horizontal="right" vertical="center"/>
    </xf>
    <xf numFmtId="181" fontId="0" fillId="0" borderId="53" xfId="0" applyNumberFormat="1" applyFont="1" applyFill="1" applyBorder="1" applyAlignment="1" applyProtection="1">
      <alignment horizontal="right" vertical="center"/>
    </xf>
    <xf numFmtId="181" fontId="0" fillId="0" borderId="53" xfId="0" applyNumberFormat="1" applyFont="1" applyBorder="1" applyAlignment="1" applyProtection="1">
      <alignment horizontal="right" vertical="center"/>
    </xf>
    <xf numFmtId="181" fontId="0" fillId="0" borderId="6" xfId="0" applyNumberFormat="1" applyFont="1" applyBorder="1" applyAlignment="1" applyProtection="1">
      <alignment horizontal="right" vertical="center"/>
    </xf>
    <xf numFmtId="37" fontId="0" fillId="0" borderId="0" xfId="0" applyNumberFormat="1" applyFont="1" applyBorder="1" applyAlignment="1" applyProtection="1">
      <alignment horizontal="right" vertical="center"/>
    </xf>
    <xf numFmtId="181" fontId="0" fillId="0" borderId="0" xfId="0" applyNumberFormat="1" applyFont="1" applyBorder="1" applyAlignment="1" applyProtection="1">
      <alignment horizontal="right" vertical="center"/>
    </xf>
    <xf numFmtId="181" fontId="0" fillId="0" borderId="31" xfId="0" applyNumberFormat="1" applyFont="1" applyBorder="1" applyAlignment="1" applyProtection="1">
      <alignment horizontal="right" vertical="center"/>
    </xf>
    <xf numFmtId="181" fontId="0" fillId="0" borderId="32" xfId="0" applyNumberFormat="1" applyFont="1" applyBorder="1" applyAlignment="1" applyProtection="1">
      <alignment horizontal="right" vertical="center"/>
    </xf>
    <xf numFmtId="181" fontId="0" fillId="0" borderId="14" xfId="0" applyNumberFormat="1" applyFont="1" applyBorder="1" applyAlignment="1" applyProtection="1">
      <alignment horizontal="right" vertical="center"/>
    </xf>
    <xf numFmtId="181" fontId="0" fillId="0" borderId="1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16" fillId="0" borderId="55" xfId="0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center" vertical="center"/>
    </xf>
    <xf numFmtId="0" fontId="16" fillId="0" borderId="25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178" fontId="0" fillId="0" borderId="11" xfId="0" applyNumberFormat="1" applyFont="1" applyBorder="1" applyAlignment="1" applyProtection="1">
      <alignment horizontal="right" vertical="center"/>
    </xf>
    <xf numFmtId="178" fontId="0" fillId="0" borderId="10" xfId="0" applyNumberFormat="1" applyFont="1" applyBorder="1" applyAlignment="1" applyProtection="1">
      <alignment horizontal="right" vertical="center"/>
    </xf>
    <xf numFmtId="37" fontId="0" fillId="0" borderId="0" xfId="0" applyNumberFormat="1" applyFont="1" applyAlignment="1" applyProtection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60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Continuous" vertical="center"/>
    </xf>
    <xf numFmtId="0" fontId="0" fillId="0" borderId="25" xfId="0" applyFont="1" applyFill="1" applyBorder="1" applyAlignment="1" applyProtection="1">
      <alignment horizontal="centerContinuous" vertical="center"/>
    </xf>
    <xf numFmtId="0" fontId="0" fillId="0" borderId="33" xfId="0" applyFont="1" applyFill="1" applyBorder="1" applyAlignment="1" applyProtection="1">
      <alignment horizontal="center" vertical="center"/>
    </xf>
    <xf numFmtId="0" fontId="0" fillId="0" borderId="53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</xf>
    <xf numFmtId="178" fontId="0" fillId="0" borderId="45" xfId="0" applyNumberFormat="1" applyFont="1" applyBorder="1" applyAlignment="1" applyProtection="1">
      <alignment horizontal="right" vertical="center"/>
    </xf>
    <xf numFmtId="178" fontId="0" fillId="0" borderId="33" xfId="0" applyNumberFormat="1" applyFont="1" applyBorder="1" applyAlignment="1" applyProtection="1">
      <alignment horizontal="right" vertical="center"/>
    </xf>
    <xf numFmtId="178" fontId="0" fillId="0" borderId="5" xfId="0" applyNumberFormat="1" applyFill="1" applyBorder="1" applyAlignment="1" applyProtection="1">
      <alignment horizontal="right" vertical="center"/>
    </xf>
    <xf numFmtId="178" fontId="0" fillId="0" borderId="31" xfId="0" applyNumberFormat="1" applyFont="1" applyBorder="1" applyAlignment="1" applyProtection="1">
      <alignment horizontal="right" vertical="center"/>
    </xf>
    <xf numFmtId="178" fontId="0" fillId="0" borderId="14" xfId="0" applyNumberFormat="1" applyFont="1" applyBorder="1" applyAlignment="1" applyProtection="1">
      <alignment horizontal="right" vertical="center"/>
    </xf>
    <xf numFmtId="37" fontId="0" fillId="0" borderId="0" xfId="0" applyNumberFormat="1" applyFont="1" applyFill="1" applyAlignment="1" applyProtection="1">
      <alignment vertical="center"/>
    </xf>
    <xf numFmtId="37" fontId="0" fillId="0" borderId="0" xfId="0" applyNumberFormat="1" applyFont="1" applyAlignment="1" applyProtection="1">
      <alignment horizontal="right" vertical="center"/>
    </xf>
    <xf numFmtId="37" fontId="0" fillId="0" borderId="0" xfId="0" applyNumberFormat="1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16" fillId="0" borderId="55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>
      <alignment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/>
    </xf>
    <xf numFmtId="178" fontId="2" fillId="0" borderId="5" xfId="0" applyNumberFormat="1" applyFont="1" applyFill="1" applyBorder="1" applyAlignment="1" applyProtection="1">
      <alignment horizontal="right" vertical="center"/>
    </xf>
    <xf numFmtId="178" fontId="2" fillId="0" borderId="6" xfId="0" applyNumberFormat="1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distributed" vertical="center"/>
    </xf>
    <xf numFmtId="0" fontId="2" fillId="0" borderId="41" xfId="0" applyFont="1" applyFill="1" applyBorder="1" applyAlignment="1" applyProtection="1">
      <alignment horizontal="distributed" vertical="center"/>
    </xf>
    <xf numFmtId="178" fontId="2" fillId="0" borderId="5" xfId="0" applyNumberFormat="1" applyFont="1" applyFill="1" applyBorder="1" applyAlignment="1" applyProtection="1">
      <alignment vertical="center"/>
    </xf>
    <xf numFmtId="178" fontId="2" fillId="0" borderId="6" xfId="0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41" xfId="0" applyFont="1" applyFill="1" applyBorder="1" applyAlignment="1" applyProtection="1">
      <alignment horizontal="distributed" vertical="center"/>
    </xf>
    <xf numFmtId="0" fontId="9" fillId="0" borderId="41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47" xfId="0" applyFont="1" applyFill="1" applyBorder="1" applyAlignment="1" applyProtection="1">
      <alignment horizontal="distributed" vertical="center"/>
    </xf>
    <xf numFmtId="178" fontId="2" fillId="0" borderId="14" xfId="0" applyNumberFormat="1" applyFont="1" applyFill="1" applyBorder="1" applyAlignment="1" applyProtection="1">
      <alignment horizontal="right" vertical="center"/>
    </xf>
    <xf numFmtId="178" fontId="2" fillId="0" borderId="11" xfId="0" applyNumberFormat="1" applyFont="1" applyFill="1" applyBorder="1" applyAlignment="1" applyProtection="1">
      <alignment horizontal="right" vertical="center"/>
    </xf>
    <xf numFmtId="178" fontId="2" fillId="0" borderId="10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horizontal="left" vertical="center"/>
    </xf>
    <xf numFmtId="37" fontId="2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left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 applyProtection="1"/>
    <xf numFmtId="0" fontId="2" fillId="0" borderId="36" xfId="0" applyFont="1" applyFill="1" applyBorder="1" applyAlignment="1" applyProtection="1"/>
    <xf numFmtId="0" fontId="0" fillId="0" borderId="55" xfId="0" applyFill="1" applyBorder="1" applyAlignment="1"/>
    <xf numFmtId="0" fontId="0" fillId="0" borderId="7" xfId="0" applyFill="1" applyBorder="1" applyAlignment="1"/>
    <xf numFmtId="0" fontId="0" fillId="0" borderId="25" xfId="0" applyFill="1" applyBorder="1" applyAlignment="1"/>
    <xf numFmtId="0" fontId="0" fillId="0" borderId="56" xfId="0" applyFill="1" applyBorder="1" applyAlignment="1"/>
    <xf numFmtId="49" fontId="9" fillId="0" borderId="19" xfId="0" applyNumberFormat="1" applyFont="1" applyFill="1" applyBorder="1" applyAlignment="1" applyProtection="1">
      <alignment horizontal="distributed"/>
    </xf>
    <xf numFmtId="0" fontId="0" fillId="0" borderId="18" xfId="0" applyFill="1" applyBorder="1" applyAlignment="1">
      <alignment horizontal="distributed"/>
    </xf>
    <xf numFmtId="179" fontId="2" fillId="0" borderId="11" xfId="0" applyNumberFormat="1" applyFont="1" applyFill="1" applyBorder="1" applyAlignment="1" applyProtection="1"/>
    <xf numFmtId="0" fontId="0" fillId="0" borderId="47" xfId="0" applyFill="1" applyBorder="1" applyAlignment="1"/>
    <xf numFmtId="182" fontId="2" fillId="0" borderId="11" xfId="0" applyNumberFormat="1" applyFont="1" applyFill="1" applyBorder="1" applyAlignment="1" applyProtection="1"/>
    <xf numFmtId="182" fontId="0" fillId="0" borderId="47" xfId="0" applyNumberFormat="1" applyFill="1" applyBorder="1" applyAlignment="1"/>
    <xf numFmtId="179" fontId="2" fillId="0" borderId="18" xfId="0" applyNumberFormat="1" applyFont="1" applyFill="1" applyBorder="1" applyAlignment="1" applyProtection="1">
      <alignment horizontal="right"/>
    </xf>
    <xf numFmtId="0" fontId="0" fillId="0" borderId="54" xfId="0" applyFill="1" applyBorder="1" applyAlignment="1">
      <alignment horizontal="right"/>
    </xf>
    <xf numFmtId="0" fontId="4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/>
    <xf numFmtId="0" fontId="0" fillId="0" borderId="0" xfId="0" applyFill="1" applyAlignment="1"/>
    <xf numFmtId="0" fontId="0" fillId="0" borderId="0" xfId="0" applyFill="1" applyAlignment="1">
      <alignment horizontal="right"/>
    </xf>
    <xf numFmtId="0" fontId="0" fillId="0" borderId="63" xfId="0" applyFill="1" applyBorder="1" applyAlignment="1">
      <alignment horizontal="center" vertical="center"/>
    </xf>
    <xf numFmtId="38" fontId="0" fillId="0" borderId="51" xfId="1" applyFont="1" applyFill="1" applyBorder="1" applyAlignment="1">
      <alignment horizontal="right" vertical="center"/>
    </xf>
    <xf numFmtId="38" fontId="0" fillId="0" borderId="71" xfId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38" fontId="0" fillId="0" borderId="0" xfId="1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center" vertical="center" shrinkToFit="1"/>
    </xf>
    <xf numFmtId="178" fontId="0" fillId="0" borderId="51" xfId="1" applyNumberFormat="1" applyFont="1" applyFill="1" applyBorder="1" applyAlignment="1">
      <alignment horizontal="right" vertical="center"/>
    </xf>
    <xf numFmtId="178" fontId="2" fillId="0" borderId="29" xfId="0" applyNumberFormat="1" applyFont="1" applyFill="1" applyBorder="1" applyAlignment="1">
      <alignment vertical="center"/>
    </xf>
    <xf numFmtId="178" fontId="0" fillId="0" borderId="29" xfId="0" applyNumberFormat="1" applyFill="1" applyBorder="1" applyAlignment="1">
      <alignment vertical="center"/>
    </xf>
    <xf numFmtId="178" fontId="0" fillId="0" borderId="9" xfId="0" applyNumberFormat="1" applyFill="1" applyBorder="1" applyAlignment="1">
      <alignment vertical="center"/>
    </xf>
    <xf numFmtId="178" fontId="0" fillId="0" borderId="0" xfId="0" applyNumberFormat="1" applyFill="1" applyAlignment="1"/>
    <xf numFmtId="178" fontId="0" fillId="0" borderId="51" xfId="0" applyNumberFormat="1" applyFill="1" applyBorder="1" applyAlignment="1">
      <alignment horizontal="right" vertical="center"/>
    </xf>
    <xf numFmtId="178" fontId="0" fillId="0" borderId="52" xfId="0" applyNumberFormat="1" applyFill="1" applyBorder="1" applyAlignment="1">
      <alignment horizontal="right" vertical="center"/>
    </xf>
    <xf numFmtId="178" fontId="0" fillId="0" borderId="52" xfId="1" applyNumberFormat="1" applyFont="1" applyFill="1" applyBorder="1" applyAlignment="1">
      <alignment horizontal="right" vertical="center"/>
    </xf>
    <xf numFmtId="178" fontId="0" fillId="0" borderId="33" xfId="1" applyNumberFormat="1" applyFon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78" fontId="0" fillId="0" borderId="23" xfId="0" applyNumberFormat="1" applyFill="1" applyBorder="1" applyAlignment="1">
      <alignment horizontal="right" vertical="center"/>
    </xf>
    <xf numFmtId="178" fontId="0" fillId="0" borderId="71" xfId="1" applyNumberFormat="1" applyFont="1" applyFill="1" applyBorder="1" applyAlignment="1">
      <alignment horizontal="right" vertical="center"/>
    </xf>
    <xf numFmtId="178" fontId="0" fillId="0" borderId="14" xfId="1" applyNumberFormat="1" applyFont="1" applyFill="1" applyBorder="1" applyAlignment="1">
      <alignment horizontal="right" vertical="center"/>
    </xf>
    <xf numFmtId="178" fontId="0" fillId="0" borderId="71" xfId="0" applyNumberFormat="1" applyFill="1" applyBorder="1" applyAlignment="1">
      <alignment horizontal="right" vertical="center"/>
    </xf>
    <xf numFmtId="178" fontId="0" fillId="0" borderId="74" xfId="0" applyNumberFormat="1" applyFill="1" applyBorder="1" applyAlignment="1">
      <alignment horizontal="right" vertical="center"/>
    </xf>
    <xf numFmtId="0" fontId="4" fillId="0" borderId="33" xfId="2" applyFont="1" applyBorder="1" applyAlignment="1" applyProtection="1">
      <alignment horizontal="center" vertical="center" wrapText="1"/>
    </xf>
    <xf numFmtId="0" fontId="2" fillId="0" borderId="13" xfId="2" applyFont="1" applyBorder="1" applyAlignment="1">
      <alignment vertical="center" wrapText="1"/>
    </xf>
    <xf numFmtId="0" fontId="2" fillId="0" borderId="29" xfId="2" applyFont="1" applyBorder="1" applyAlignment="1">
      <alignment vertical="center" wrapText="1"/>
    </xf>
    <xf numFmtId="0" fontId="4" fillId="0" borderId="33" xfId="2" applyFont="1" applyBorder="1" applyAlignment="1" applyProtection="1">
      <alignment horizontal="center" vertical="top" wrapText="1"/>
    </xf>
    <xf numFmtId="0" fontId="2" fillId="0" borderId="13" xfId="2" applyFont="1" applyBorder="1" applyAlignment="1">
      <alignment horizontal="center" vertical="top" wrapText="1"/>
    </xf>
    <xf numFmtId="0" fontId="2" fillId="0" borderId="29" xfId="2" applyFont="1" applyBorder="1" applyAlignment="1">
      <alignment horizontal="center" vertical="top" wrapText="1"/>
    </xf>
    <xf numFmtId="0" fontId="7" fillId="0" borderId="33" xfId="2" applyFont="1" applyBorder="1" applyAlignment="1" applyProtection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2" fillId="0" borderId="29" xfId="2" applyFont="1" applyBorder="1" applyAlignment="1">
      <alignment horizontal="center" vertical="center" wrapText="1"/>
    </xf>
    <xf numFmtId="37" fontId="15" fillId="0" borderId="5" xfId="0" applyNumberFormat="1" applyFont="1" applyBorder="1" applyAlignment="1" applyProtection="1">
      <alignment horizontal="center" vertical="center"/>
    </xf>
    <xf numFmtId="37" fontId="15" fillId="0" borderId="41" xfId="0" applyNumberFormat="1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distributed" wrapText="1"/>
    </xf>
    <xf numFmtId="0" fontId="2" fillId="0" borderId="13" xfId="0" applyFont="1" applyBorder="1" applyAlignment="1" applyProtection="1">
      <alignment horizontal="center" vertical="distributed" wrapText="1"/>
    </xf>
    <xf numFmtId="0" fontId="2" fillId="0" borderId="29" xfId="0" applyFont="1" applyBorder="1" applyAlignment="1" applyProtection="1">
      <alignment horizontal="center" vertical="distributed" wrapText="1"/>
    </xf>
    <xf numFmtId="0" fontId="2" fillId="0" borderId="2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37" fontId="15" fillId="0" borderId="0" xfId="0" applyNumberFormat="1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0" fillId="0" borderId="57" xfId="0" applyFont="1" applyBorder="1" applyAlignment="1" applyProtection="1">
      <alignment horizontal="center" vertical="center"/>
    </xf>
    <xf numFmtId="0" fontId="0" fillId="0" borderId="4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distributed" wrapText="1"/>
    </xf>
    <xf numFmtId="0" fontId="2" fillId="0" borderId="5" xfId="0" applyFont="1" applyBorder="1" applyAlignment="1" applyProtection="1">
      <alignment horizontal="center" vertical="distributed" wrapText="1"/>
    </xf>
    <xf numFmtId="0" fontId="2" fillId="0" borderId="8" xfId="0" applyFont="1" applyBorder="1" applyAlignment="1" applyProtection="1">
      <alignment horizontal="center" vertical="distributed" wrapText="1"/>
    </xf>
    <xf numFmtId="0" fontId="2" fillId="0" borderId="2" xfId="0" applyFont="1" applyBorder="1" applyAlignment="1" applyProtection="1">
      <alignment horizontal="left" vertical="distributed" wrapText="1"/>
    </xf>
    <xf numFmtId="0" fontId="2" fillId="0" borderId="5" xfId="0" applyFont="1" applyBorder="1" applyAlignment="1">
      <alignment horizontal="left" vertical="distributed" wrapText="1"/>
    </xf>
    <xf numFmtId="0" fontId="2" fillId="0" borderId="8" xfId="0" applyFont="1" applyBorder="1" applyAlignment="1">
      <alignment horizontal="left" vertical="distributed" wrapText="1"/>
    </xf>
    <xf numFmtId="0" fontId="4" fillId="0" borderId="33" xfId="0" applyFont="1" applyFill="1" applyBorder="1" applyAlignment="1" applyProtection="1">
      <alignment horizontal="left" vertical="distributed" wrapText="1"/>
    </xf>
    <xf numFmtId="0" fontId="2" fillId="0" borderId="13" xfId="0" applyFont="1" applyBorder="1" applyAlignment="1">
      <alignment horizontal="left" vertical="distributed" wrapText="1"/>
    </xf>
    <xf numFmtId="0" fontId="2" fillId="0" borderId="29" xfId="0" applyFont="1" applyBorder="1" applyAlignment="1">
      <alignment horizontal="left" vertical="distributed" wrapText="1"/>
    </xf>
    <xf numFmtId="0" fontId="0" fillId="0" borderId="4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distributed" vertical="center"/>
    </xf>
    <xf numFmtId="0" fontId="0" fillId="0" borderId="41" xfId="0" applyFont="1" applyFill="1" applyBorder="1" applyAlignment="1" applyProtection="1">
      <alignment horizontal="distributed" vertical="center"/>
    </xf>
    <xf numFmtId="0" fontId="0" fillId="0" borderId="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distributed" vertical="center"/>
    </xf>
    <xf numFmtId="0" fontId="7" fillId="0" borderId="41" xfId="0" applyFont="1" applyFill="1" applyBorder="1" applyAlignment="1" applyProtection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4" xfId="0" applyFill="1" applyBorder="1" applyAlignment="1" applyProtection="1">
      <alignment horizontal="distributed" vertical="center"/>
    </xf>
    <xf numFmtId="0" fontId="0" fillId="0" borderId="41" xfId="0" applyFill="1" applyBorder="1" applyAlignment="1" applyProtection="1">
      <alignment horizontal="distributed" vertical="center"/>
    </xf>
    <xf numFmtId="0" fontId="7" fillId="0" borderId="12" xfId="0" applyFont="1" applyFill="1" applyBorder="1" applyAlignment="1" applyProtection="1">
      <alignment horizontal="distributed" vertical="center"/>
    </xf>
    <xf numFmtId="0" fontId="7" fillId="0" borderId="13" xfId="0" applyFont="1" applyFill="1" applyBorder="1" applyAlignment="1" applyProtection="1">
      <alignment horizontal="distributed" vertical="center"/>
    </xf>
    <xf numFmtId="0" fontId="0" fillId="0" borderId="34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</xf>
    <xf numFmtId="0" fontId="0" fillId="0" borderId="12" xfId="0" applyFill="1" applyBorder="1" applyAlignment="1" applyProtection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3" xfId="0" applyFill="1" applyBorder="1" applyAlignment="1" applyProtection="1">
      <alignment horizontal="distributed" vertical="center"/>
    </xf>
    <xf numFmtId="0" fontId="2" fillId="0" borderId="27" xfId="0" applyFont="1" applyFill="1" applyBorder="1" applyAlignment="1" applyProtection="1">
      <alignment horizontal="left" vertical="distributed" wrapText="1"/>
    </xf>
    <xf numFmtId="0" fontId="2" fillId="0" borderId="2" xfId="0" applyFont="1" applyFill="1" applyBorder="1" applyAlignment="1" applyProtection="1">
      <alignment horizontal="left" vertical="distributed" wrapText="1"/>
    </xf>
    <xf numFmtId="0" fontId="16" fillId="0" borderId="4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/>
    </xf>
    <xf numFmtId="0" fontId="16" fillId="0" borderId="41" xfId="0" applyFont="1" applyFill="1" applyBorder="1" applyAlignment="1" applyProtection="1">
      <alignment horizontal="center" vertical="center"/>
    </xf>
    <xf numFmtId="0" fontId="9" fillId="0" borderId="57" xfId="0" applyFont="1" applyFill="1" applyBorder="1" applyAlignment="1" applyProtection="1">
      <alignment horizontal="center" vertical="center"/>
    </xf>
    <xf numFmtId="0" fontId="9" fillId="0" borderId="4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4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distributed" vertical="center"/>
    </xf>
    <xf numFmtId="0" fontId="2" fillId="0" borderId="41" xfId="0" applyFont="1" applyFill="1" applyBorder="1" applyAlignment="1" applyProtection="1">
      <alignment horizontal="distributed" vertical="center"/>
    </xf>
    <xf numFmtId="179" fontId="2" fillId="0" borderId="5" xfId="0" applyNumberFormat="1" applyFont="1" applyFill="1" applyBorder="1" applyAlignment="1" applyProtection="1"/>
    <xf numFmtId="179" fontId="0" fillId="0" borderId="53" xfId="0" applyNumberFormat="1" applyFill="1" applyBorder="1" applyAlignment="1"/>
    <xf numFmtId="49" fontId="9" fillId="0" borderId="4" xfId="0" applyNumberFormat="1" applyFont="1" applyFill="1" applyBorder="1" applyAlignment="1" applyProtection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41" xfId="0" applyFill="1" applyBorder="1" applyAlignment="1">
      <alignment horizontal="distributed"/>
    </xf>
    <xf numFmtId="0" fontId="0" fillId="0" borderId="41" xfId="0" applyFill="1" applyBorder="1" applyAlignment="1"/>
    <xf numFmtId="182" fontId="2" fillId="0" borderId="5" xfId="0" applyNumberFormat="1" applyFont="1" applyFill="1" applyBorder="1" applyAlignment="1" applyProtection="1"/>
    <xf numFmtId="182" fontId="0" fillId="0" borderId="41" xfId="0" applyNumberFormat="1" applyFill="1" applyBorder="1" applyAlignment="1"/>
    <xf numFmtId="0" fontId="0" fillId="0" borderId="53" xfId="0" applyFill="1" applyBorder="1" applyAlignment="1"/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 applyProtection="1">
      <alignment horizontal="distributed"/>
    </xf>
    <xf numFmtId="0" fontId="0" fillId="0" borderId="61" xfId="0" applyFill="1" applyBorder="1" applyAlignment="1">
      <alignment horizontal="distributed"/>
    </xf>
    <xf numFmtId="0" fontId="0" fillId="0" borderId="40" xfId="0" applyFill="1" applyBorder="1" applyAlignment="1">
      <alignment horizontal="distributed"/>
    </xf>
    <xf numFmtId="179" fontId="0" fillId="0" borderId="41" xfId="0" applyNumberFormat="1" applyFill="1" applyBorder="1" applyAlignment="1"/>
    <xf numFmtId="179" fontId="2" fillId="0" borderId="5" xfId="0" applyNumberFormat="1" applyFont="1" applyFill="1" applyBorder="1" applyAlignment="1" applyProtection="1">
      <alignment horizontal="right"/>
    </xf>
    <xf numFmtId="0" fontId="0" fillId="0" borderId="53" xfId="0" applyFill="1" applyBorder="1" applyAlignment="1">
      <alignment horizontal="right"/>
    </xf>
    <xf numFmtId="49" fontId="9" fillId="0" borderId="12" xfId="0" applyNumberFormat="1" applyFont="1" applyFill="1" applyBorder="1" applyAlignment="1" applyProtection="1">
      <alignment horizontal="distributed"/>
    </xf>
    <xf numFmtId="0" fontId="0" fillId="0" borderId="13" xfId="0" applyFill="1" applyBorder="1" applyAlignment="1">
      <alignment horizontal="distributed"/>
    </xf>
    <xf numFmtId="179" fontId="2" fillId="0" borderId="13" xfId="0" applyNumberFormat="1" applyFont="1" applyFill="1" applyBorder="1" applyAlignment="1" applyProtection="1"/>
    <xf numFmtId="0" fontId="0" fillId="0" borderId="13" xfId="0" applyFill="1" applyBorder="1" applyAlignment="1"/>
    <xf numFmtId="182" fontId="2" fillId="0" borderId="13" xfId="0" applyNumberFormat="1" applyFont="1" applyFill="1" applyBorder="1" applyAlignment="1" applyProtection="1"/>
    <xf numFmtId="182" fontId="0" fillId="0" borderId="13" xfId="0" applyNumberFormat="1" applyFill="1" applyBorder="1" applyAlignment="1"/>
    <xf numFmtId="179" fontId="2" fillId="0" borderId="13" xfId="0" applyNumberFormat="1" applyFont="1" applyFill="1" applyBorder="1" applyAlignment="1" applyProtection="1">
      <alignment horizontal="right"/>
    </xf>
    <xf numFmtId="0" fontId="0" fillId="0" borderId="6" xfId="0" applyFill="1" applyBorder="1" applyAlignment="1">
      <alignment horizontal="right"/>
    </xf>
    <xf numFmtId="0" fontId="0" fillId="0" borderId="5" xfId="0" applyFill="1" applyBorder="1" applyAlignment="1">
      <alignment horizontal="distributed"/>
    </xf>
    <xf numFmtId="179" fontId="2" fillId="0" borderId="41" xfId="0" applyNumberFormat="1" applyFont="1" applyFill="1" applyBorder="1" applyAlignment="1" applyProtection="1">
      <alignment horizontal="right"/>
    </xf>
    <xf numFmtId="0" fontId="0" fillId="0" borderId="65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38" fontId="0" fillId="0" borderId="42" xfId="1" applyFont="1" applyFill="1" applyBorder="1" applyAlignment="1">
      <alignment horizontal="right" vertical="center"/>
    </xf>
    <xf numFmtId="38" fontId="0" fillId="0" borderId="44" xfId="1" applyFont="1" applyFill="1" applyBorder="1" applyAlignment="1">
      <alignment horizontal="right" vertical="center"/>
    </xf>
    <xf numFmtId="38" fontId="0" fillId="0" borderId="66" xfId="1" applyFont="1" applyFill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0" fontId="0" fillId="0" borderId="66" xfId="0" applyFill="1" applyBorder="1" applyAlignment="1">
      <alignment horizontal="right" vertical="center"/>
    </xf>
    <xf numFmtId="0" fontId="0" fillId="0" borderId="62" xfId="0" applyFill="1" applyBorder="1" applyAlignment="1"/>
    <xf numFmtId="0" fontId="0" fillId="0" borderId="21" xfId="0" applyFill="1" applyBorder="1" applyAlignment="1"/>
    <xf numFmtId="0" fontId="0" fillId="0" borderId="60" xfId="0" applyFill="1" applyBorder="1" applyAlignment="1"/>
    <xf numFmtId="0" fontId="0" fillId="0" borderId="64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right" vertical="center"/>
    </xf>
    <xf numFmtId="0" fontId="0" fillId="0" borderId="43" xfId="0" applyFill="1" applyBorder="1" applyAlignment="1">
      <alignment horizontal="distributed" vertical="center"/>
    </xf>
    <xf numFmtId="0" fontId="0" fillId="0" borderId="44" xfId="0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38" fontId="0" fillId="0" borderId="72" xfId="1" applyFont="1" applyFill="1" applyBorder="1" applyAlignment="1">
      <alignment horizontal="right" vertical="center"/>
    </xf>
    <xf numFmtId="38" fontId="0" fillId="0" borderId="70" xfId="1" applyFont="1" applyFill="1" applyBorder="1" applyAlignment="1">
      <alignment horizontal="right" vertical="center"/>
    </xf>
    <xf numFmtId="0" fontId="0" fillId="0" borderId="70" xfId="0" applyFill="1" applyBorder="1" applyAlignment="1">
      <alignment horizontal="right" vertical="center"/>
    </xf>
    <xf numFmtId="38" fontId="0" fillId="0" borderId="11" xfId="1" applyFont="1" applyFill="1" applyBorder="1" applyAlignment="1">
      <alignment horizontal="right" vertical="center"/>
    </xf>
    <xf numFmtId="0" fontId="0" fillId="0" borderId="54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vertical="center"/>
    </xf>
    <xf numFmtId="0" fontId="0" fillId="0" borderId="63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33" xfId="0" applyFont="1" applyBorder="1" applyAlignment="1">
      <alignment horizontal="center" vertical="center" textRotation="255"/>
    </xf>
    <xf numFmtId="0" fontId="0" fillId="0" borderId="75" xfId="0" applyBorder="1" applyAlignment="1">
      <alignment vertical="center" wrapText="1"/>
    </xf>
    <xf numFmtId="49" fontId="0" fillId="0" borderId="51" xfId="0" applyNumberForma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textRotation="255"/>
    </xf>
    <xf numFmtId="0" fontId="19" fillId="0" borderId="29" xfId="0" applyFont="1" applyBorder="1" applyAlignment="1">
      <alignment horizontal="center" vertical="center" textRotation="255"/>
    </xf>
    <xf numFmtId="0" fontId="19" fillId="0" borderId="3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/>
    </xf>
    <xf numFmtId="0" fontId="0" fillId="0" borderId="51" xfId="0" applyBorder="1" applyAlignment="1">
      <alignment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8</xdr:row>
      <xdr:rowOff>66675</xdr:rowOff>
    </xdr:from>
    <xdr:to>
      <xdr:col>7</xdr:col>
      <xdr:colOff>466725</xdr:colOff>
      <xdr:row>8</xdr:row>
      <xdr:rowOff>142875</xdr:rowOff>
    </xdr:to>
    <xdr:sp macro="" textlink="">
      <xdr:nvSpPr>
        <xdr:cNvPr id="2" name="AutoShape 1"/>
        <xdr:cNvSpPr>
          <a:spLocks/>
        </xdr:cNvSpPr>
      </xdr:nvSpPr>
      <xdr:spPr bwMode="auto">
        <a:xfrm rot="5400000">
          <a:off x="5400675" y="1514475"/>
          <a:ext cx="76200" cy="895350"/>
        </a:xfrm>
        <a:prstGeom prst="righ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342900</xdr:colOff>
      <xdr:row>17</xdr:row>
      <xdr:rowOff>85725</xdr:rowOff>
    </xdr:from>
    <xdr:to>
      <xdr:col>8</xdr:col>
      <xdr:colOff>485775</xdr:colOff>
      <xdr:row>17</xdr:row>
      <xdr:rowOff>200025</xdr:rowOff>
    </xdr:to>
    <xdr:sp macro="" textlink="">
      <xdr:nvSpPr>
        <xdr:cNvPr id="3" name="AutoShape 2"/>
        <xdr:cNvSpPr>
          <a:spLocks/>
        </xdr:cNvSpPr>
      </xdr:nvSpPr>
      <xdr:spPr bwMode="auto">
        <a:xfrm rot="5390283">
          <a:off x="5776913" y="3586162"/>
          <a:ext cx="114300" cy="1628775"/>
        </a:xfrm>
        <a:prstGeom prst="rightBrace">
          <a:avLst>
            <a:gd name="adj1" fmla="val 1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ayama-fs.ad.pref.okayama.jp\&#32113;&#21512;&#20849;&#26377;2\050&#20445;&#20581;&#31119;&#31049;&#37096;\050&#21307;&#30274;&#25512;&#36914;&#35506;\02%20&#21307;&#30274;&#24773;&#22577;&#12539;&#23433;&#20840;&#29677;\4%20&#21402;&#29983;&#32113;&#35336;\&#21402;&#29983;&#32113;&#35336;&#35519;&#26619;&#65288;&#20445;&#20581;&#38306;&#20418;&#65289;\20&#24180;&#24230;&#65374;\&#9675;&#34907;&#29983;&#32113;&#35336;&#24180;&#22577;\23&#24180;&#34907;&#29983;&#32113;&#35336;&#24180;&#22577;(&#24179;&#25104;25&#24180;&#24230;&#20316;&#25104;&#65289;\03&#12288;&#26412;&#32232;\04&#12288;&#34920;&#65300;&#12288;&#21307;&#30274;&#38306;&#20418;&#32773;&#12288;&#12288;&#12288;&#12288;&#23436;\4-12&#12288;&#12288;&#12288;&#23436;&#2010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ayama-fs.ad.pref.okayama.jp\&#32113;&#21512;&#20849;&#26377;2\050&#20445;&#20581;&#31119;&#31049;&#37096;\050&#21307;&#30274;&#25512;&#36914;&#35506;\02%20&#21307;&#30274;&#24773;&#22577;&#12539;&#23433;&#20840;&#29677;\4%20&#21402;&#29983;&#32113;&#35336;\&#21402;&#29983;&#32113;&#35336;&#35519;&#26619;&#65288;&#20445;&#20581;&#38306;&#20418;&#65289;\20&#24180;&#24230;&#65374;\&#9675;&#34907;&#29983;&#32113;&#35336;&#24180;&#22577;\23&#24180;&#34907;&#29983;&#32113;&#35336;&#24180;&#22577;(&#24179;&#25104;25&#24180;&#24230;&#20316;&#25104;&#65289;\03&#12288;&#26412;&#32232;\04&#12288;&#34920;&#65300;&#12288;&#21307;&#30274;&#38306;&#20418;&#32773;&#12288;&#12288;&#12288;&#12288;&#23436;\4-13&#12288;&#12288;&#12288;&#23436;&#2010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ayama-fs.ad.pref.okayama.jp\&#32113;&#21512;&#20849;&#26377;2\050&#20445;&#20581;&#31119;&#31049;&#37096;\050&#21307;&#30274;&#25512;&#36914;&#35506;\02%20&#21307;&#30274;&#24773;&#22577;&#12539;&#23433;&#20840;&#29677;\4%20&#21402;&#29983;&#32113;&#35336;\&#21402;&#29983;&#32113;&#35336;&#35519;&#26619;&#65288;&#20445;&#20581;&#38306;&#20418;&#65289;\20&#24180;&#24230;&#65374;\&#9675;&#34907;&#29983;&#32113;&#35336;&#24180;&#22577;\23&#24180;&#34907;&#29983;&#32113;&#35336;&#24180;&#22577;(&#24179;&#25104;25&#24180;&#24230;&#20316;&#25104;&#65289;\03&#12288;&#26412;&#32232;\04&#12288;&#34920;&#65300;&#12288;&#21307;&#30274;&#38306;&#20418;&#32773;&#12288;&#12288;&#12288;&#12288;&#23436;\4-14&#12288;&#12288;&#12288;&#23436;&#20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ayama-fs.ad.pref.okayama.jp\&#32113;&#21512;&#20849;&#26377;2\050&#20445;&#20581;&#31119;&#31049;&#37096;\050&#21307;&#30274;&#25512;&#36914;&#35506;\02%20&#21307;&#30274;&#24773;&#22577;&#12539;&#23433;&#20840;&#29677;\4%20&#21402;&#29983;&#32113;&#35336;\&#21402;&#29983;&#32113;&#35336;&#35519;&#26619;&#65288;&#20445;&#20581;&#38306;&#20418;&#65289;\20&#24180;&#24230;&#65374;\&#9675;&#34907;&#29983;&#32113;&#35336;&#24180;&#22577;\23&#24180;&#34907;&#29983;&#32113;&#35336;&#24180;&#22577;(&#24179;&#25104;25&#24180;&#24230;&#20316;&#25104;&#65289;\03&#12288;&#26412;&#32232;\04&#12288;&#34920;&#65300;&#12288;&#21307;&#30274;&#38306;&#20418;&#32773;&#12288;&#12288;&#12288;&#12288;&#23436;\4-15&#12288;&#12288;&#12288;&#23436;&#201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12表"/>
      <sheetName val="6表"/>
    </sheetNames>
    <sheetDataSet>
      <sheetData sheetId="0"/>
      <sheetData sheetId="1">
        <row r="8">
          <cell r="W8">
            <v>7730</v>
          </cell>
          <cell r="X8">
            <v>8329</v>
          </cell>
          <cell r="Y8">
            <v>4689</v>
          </cell>
          <cell r="Z8">
            <v>7385</v>
          </cell>
          <cell r="AA8">
            <v>24679</v>
          </cell>
          <cell r="AB8">
            <v>3319</v>
          </cell>
          <cell r="AC8">
            <v>923</v>
          </cell>
          <cell r="AD8">
            <v>13034</v>
          </cell>
          <cell r="AE8">
            <v>9315</v>
          </cell>
          <cell r="AF8">
            <v>1160</v>
          </cell>
          <cell r="AG8">
            <v>10462</v>
          </cell>
          <cell r="AH8">
            <v>699</v>
          </cell>
          <cell r="AI8">
            <v>2456</v>
          </cell>
          <cell r="AJ8">
            <v>16604</v>
          </cell>
          <cell r="AK8">
            <v>9585</v>
          </cell>
          <cell r="AL8">
            <v>10048</v>
          </cell>
          <cell r="AM8">
            <v>1615</v>
          </cell>
          <cell r="AN8">
            <v>735</v>
          </cell>
          <cell r="AO8">
            <v>3070</v>
          </cell>
          <cell r="AP8">
            <v>14646</v>
          </cell>
          <cell r="AQ8">
            <v>249</v>
          </cell>
          <cell r="AR8">
            <v>5072</v>
          </cell>
          <cell r="AS8">
            <v>394</v>
          </cell>
        </row>
        <row r="16">
          <cell r="W16">
            <v>55</v>
          </cell>
          <cell r="X16">
            <v>56</v>
          </cell>
          <cell r="Y16">
            <v>26</v>
          </cell>
          <cell r="Z16">
            <v>80</v>
          </cell>
          <cell r="AA16">
            <v>193</v>
          </cell>
          <cell r="AB16">
            <v>33</v>
          </cell>
          <cell r="AC16">
            <v>8</v>
          </cell>
          <cell r="AD16">
            <v>91</v>
          </cell>
          <cell r="AE16">
            <v>86</v>
          </cell>
          <cell r="AF16">
            <v>8</v>
          </cell>
          <cell r="AG16">
            <v>95</v>
          </cell>
          <cell r="AH16">
            <v>5</v>
          </cell>
          <cell r="AI16">
            <v>12</v>
          </cell>
          <cell r="AJ16">
            <v>145</v>
          </cell>
          <cell r="AK16">
            <v>134</v>
          </cell>
          <cell r="AL16">
            <v>128</v>
          </cell>
          <cell r="AM16">
            <v>16</v>
          </cell>
          <cell r="AN16">
            <v>8</v>
          </cell>
          <cell r="AO16">
            <v>20</v>
          </cell>
          <cell r="AP16">
            <v>132</v>
          </cell>
          <cell r="AQ16">
            <v>0</v>
          </cell>
          <cell r="AR16">
            <v>52</v>
          </cell>
          <cell r="AS16">
            <v>3</v>
          </cell>
        </row>
        <row r="17">
          <cell r="W17">
            <v>52</v>
          </cell>
          <cell r="X17">
            <v>45</v>
          </cell>
          <cell r="Y17">
            <v>16</v>
          </cell>
          <cell r="Z17">
            <v>40</v>
          </cell>
          <cell r="AA17">
            <v>114</v>
          </cell>
          <cell r="AB17">
            <v>21</v>
          </cell>
          <cell r="AC17">
            <v>6</v>
          </cell>
          <cell r="AD17">
            <v>66</v>
          </cell>
          <cell r="AE17">
            <v>51</v>
          </cell>
          <cell r="AF17">
            <v>2</v>
          </cell>
          <cell r="AG17">
            <v>51</v>
          </cell>
          <cell r="AH17">
            <v>1</v>
          </cell>
          <cell r="AI17">
            <v>7</v>
          </cell>
          <cell r="AJ17">
            <v>98</v>
          </cell>
          <cell r="AK17">
            <v>86</v>
          </cell>
          <cell r="AL17">
            <v>59</v>
          </cell>
          <cell r="AM17">
            <v>14</v>
          </cell>
          <cell r="AN17">
            <v>5</v>
          </cell>
          <cell r="AO17">
            <v>18</v>
          </cell>
          <cell r="AP17">
            <v>140</v>
          </cell>
          <cell r="AQ17" t="str">
            <v>-</v>
          </cell>
          <cell r="AR17">
            <v>47</v>
          </cell>
          <cell r="AS17">
            <v>2</v>
          </cell>
        </row>
        <row r="18">
          <cell r="W18">
            <v>5</v>
          </cell>
          <cell r="X18">
            <v>9</v>
          </cell>
          <cell r="Y18">
            <v>4</v>
          </cell>
          <cell r="Z18">
            <v>4</v>
          </cell>
          <cell r="AA18">
            <v>24</v>
          </cell>
          <cell r="AB18">
            <v>3</v>
          </cell>
          <cell r="AC18" t="str">
            <v>-</v>
          </cell>
          <cell r="AD18">
            <v>7</v>
          </cell>
          <cell r="AE18">
            <v>7</v>
          </cell>
          <cell r="AF18" t="str">
            <v>-</v>
          </cell>
          <cell r="AG18">
            <v>14</v>
          </cell>
          <cell r="AH18" t="str">
            <v>-</v>
          </cell>
          <cell r="AI18">
            <v>1</v>
          </cell>
          <cell r="AJ18">
            <v>11</v>
          </cell>
          <cell r="AK18">
            <v>9</v>
          </cell>
          <cell r="AL18">
            <v>9</v>
          </cell>
          <cell r="AM18">
            <v>1</v>
          </cell>
          <cell r="AN18" t="str">
            <v>-</v>
          </cell>
          <cell r="AO18">
            <v>9</v>
          </cell>
          <cell r="AP18">
            <v>15</v>
          </cell>
          <cell r="AQ18" t="str">
            <v>-</v>
          </cell>
          <cell r="AR18">
            <v>5</v>
          </cell>
          <cell r="AS18" t="str">
            <v>-</v>
          </cell>
        </row>
        <row r="19">
          <cell r="W19">
            <v>4</v>
          </cell>
          <cell r="X19">
            <v>1</v>
          </cell>
          <cell r="Y19">
            <v>2</v>
          </cell>
          <cell r="Z19" t="str">
            <v>-</v>
          </cell>
          <cell r="AA19">
            <v>11</v>
          </cell>
          <cell r="AB19">
            <v>1</v>
          </cell>
          <cell r="AC19" t="str">
            <v>-</v>
          </cell>
          <cell r="AD19">
            <v>5</v>
          </cell>
          <cell r="AE19">
            <v>2</v>
          </cell>
          <cell r="AF19" t="str">
            <v>-</v>
          </cell>
          <cell r="AG19">
            <v>3</v>
          </cell>
          <cell r="AH19" t="str">
            <v>-</v>
          </cell>
          <cell r="AI19">
            <v>1</v>
          </cell>
          <cell r="AJ19">
            <v>8</v>
          </cell>
          <cell r="AK19">
            <v>5</v>
          </cell>
          <cell r="AL19">
            <v>2</v>
          </cell>
          <cell r="AM19" t="str">
            <v>-</v>
          </cell>
          <cell r="AN19" t="str">
            <v>-</v>
          </cell>
          <cell r="AO19" t="str">
            <v>-</v>
          </cell>
          <cell r="AP19" t="str">
            <v>-</v>
          </cell>
          <cell r="AQ19" t="str">
            <v>-</v>
          </cell>
          <cell r="AR19">
            <v>1</v>
          </cell>
          <cell r="AS19" t="str">
            <v>-</v>
          </cell>
        </row>
        <row r="20">
          <cell r="W20">
            <v>2</v>
          </cell>
          <cell r="X20">
            <v>4</v>
          </cell>
          <cell r="Y20">
            <v>1</v>
          </cell>
          <cell r="Z20">
            <v>3</v>
          </cell>
          <cell r="AA20">
            <v>6</v>
          </cell>
          <cell r="AB20">
            <v>1</v>
          </cell>
          <cell r="AC20" t="str">
            <v>-</v>
          </cell>
          <cell r="AD20">
            <v>5</v>
          </cell>
          <cell r="AE20">
            <v>2</v>
          </cell>
          <cell r="AF20" t="str">
            <v>-</v>
          </cell>
          <cell r="AG20">
            <v>4</v>
          </cell>
          <cell r="AH20" t="str">
            <v>-</v>
          </cell>
          <cell r="AI20" t="str">
            <v>-</v>
          </cell>
          <cell r="AJ20">
            <v>14</v>
          </cell>
          <cell r="AK20">
            <v>3</v>
          </cell>
          <cell r="AL20">
            <v>1</v>
          </cell>
          <cell r="AM20" t="str">
            <v>-</v>
          </cell>
          <cell r="AN20" t="str">
            <v>-</v>
          </cell>
          <cell r="AO20" t="str">
            <v>-</v>
          </cell>
          <cell r="AP20" t="str">
            <v>-</v>
          </cell>
          <cell r="AQ20" t="str">
            <v>-</v>
          </cell>
          <cell r="AR20" t="str">
            <v>-</v>
          </cell>
          <cell r="AS20" t="str">
            <v>-</v>
          </cell>
        </row>
        <row r="22">
          <cell r="W22">
            <v>2</v>
          </cell>
          <cell r="X22">
            <v>1</v>
          </cell>
          <cell r="Y22">
            <v>1</v>
          </cell>
          <cell r="Z22">
            <v>1</v>
          </cell>
          <cell r="AA22">
            <v>4</v>
          </cell>
          <cell r="AB22" t="str">
            <v>-</v>
          </cell>
          <cell r="AC22" t="str">
            <v>-</v>
          </cell>
          <cell r="AD22">
            <v>3</v>
          </cell>
          <cell r="AE22">
            <v>2</v>
          </cell>
          <cell r="AF22" t="str">
            <v>-</v>
          </cell>
          <cell r="AG22" t="str">
            <v>-</v>
          </cell>
          <cell r="AH22" t="str">
            <v>-</v>
          </cell>
          <cell r="AI22" t="str">
            <v>-</v>
          </cell>
          <cell r="AJ22">
            <v>5</v>
          </cell>
          <cell r="AK22">
            <v>6</v>
          </cell>
          <cell r="AL22">
            <v>2</v>
          </cell>
          <cell r="AM22" t="str">
            <v>-</v>
          </cell>
          <cell r="AN22" t="str">
            <v>-</v>
          </cell>
          <cell r="AO22" t="str">
            <v>-</v>
          </cell>
          <cell r="AP22" t="str">
            <v>-</v>
          </cell>
          <cell r="AQ22" t="str">
            <v>-</v>
          </cell>
          <cell r="AR22" t="str">
            <v>-</v>
          </cell>
          <cell r="AS22" t="str">
            <v>-</v>
          </cell>
        </row>
        <row r="23">
          <cell r="W23">
            <v>1</v>
          </cell>
          <cell r="X23">
            <v>4</v>
          </cell>
          <cell r="Y23">
            <v>5</v>
          </cell>
          <cell r="Z23">
            <v>2</v>
          </cell>
          <cell r="AA23">
            <v>9</v>
          </cell>
          <cell r="AB23">
            <v>1</v>
          </cell>
          <cell r="AC23" t="str">
            <v>-</v>
          </cell>
          <cell r="AD23">
            <v>5</v>
          </cell>
          <cell r="AE23">
            <v>5</v>
          </cell>
          <cell r="AF23" t="str">
            <v>-</v>
          </cell>
          <cell r="AG23">
            <v>3</v>
          </cell>
          <cell r="AH23" t="str">
            <v>-</v>
          </cell>
          <cell r="AI23" t="str">
            <v>-</v>
          </cell>
          <cell r="AJ23">
            <v>7</v>
          </cell>
          <cell r="AK23">
            <v>1</v>
          </cell>
          <cell r="AL23">
            <v>2</v>
          </cell>
          <cell r="AM23" t="str">
            <v>-</v>
          </cell>
          <cell r="AN23" t="str">
            <v>-</v>
          </cell>
          <cell r="AO23" t="str">
            <v>-</v>
          </cell>
          <cell r="AP23" t="str">
            <v>-</v>
          </cell>
          <cell r="AQ23" t="str">
            <v>-</v>
          </cell>
          <cell r="AR23">
            <v>1</v>
          </cell>
          <cell r="AS23">
            <v>1</v>
          </cell>
        </row>
        <row r="24">
          <cell r="W24">
            <v>1</v>
          </cell>
          <cell r="X24" t="str">
            <v>-</v>
          </cell>
          <cell r="Y24" t="str">
            <v>-</v>
          </cell>
          <cell r="Z24">
            <v>5</v>
          </cell>
          <cell r="AA24">
            <v>8</v>
          </cell>
          <cell r="AB24" t="str">
            <v>-</v>
          </cell>
          <cell r="AC24" t="str">
            <v>-</v>
          </cell>
          <cell r="AD24">
            <v>3</v>
          </cell>
          <cell r="AE24">
            <v>1</v>
          </cell>
          <cell r="AF24">
            <v>1</v>
          </cell>
          <cell r="AG24">
            <v>3</v>
          </cell>
          <cell r="AH24" t="str">
            <v>-</v>
          </cell>
          <cell r="AI24" t="str">
            <v>-</v>
          </cell>
          <cell r="AJ24">
            <v>7</v>
          </cell>
          <cell r="AK24">
            <v>4</v>
          </cell>
          <cell r="AL24">
            <v>5</v>
          </cell>
          <cell r="AM24" t="str">
            <v>-</v>
          </cell>
          <cell r="AN24" t="str">
            <v>-</v>
          </cell>
          <cell r="AO24" t="str">
            <v>-</v>
          </cell>
          <cell r="AP24" t="str">
            <v>-</v>
          </cell>
          <cell r="AQ24" t="str">
            <v>-</v>
          </cell>
          <cell r="AR24" t="str">
            <v>-</v>
          </cell>
          <cell r="AS24" t="str">
            <v>-</v>
          </cell>
        </row>
        <row r="25">
          <cell r="W25">
            <v>3</v>
          </cell>
          <cell r="X25" t="str">
            <v>-</v>
          </cell>
          <cell r="Y25" t="str">
            <v>-</v>
          </cell>
          <cell r="Z25">
            <v>2</v>
          </cell>
          <cell r="AA25">
            <v>3</v>
          </cell>
          <cell r="AB25" t="str">
            <v>-</v>
          </cell>
          <cell r="AC25" t="str">
            <v>-</v>
          </cell>
          <cell r="AD25">
            <v>2</v>
          </cell>
          <cell r="AE25">
            <v>1</v>
          </cell>
          <cell r="AF25" t="str">
            <v>-</v>
          </cell>
          <cell r="AG25">
            <v>1</v>
          </cell>
          <cell r="AH25" t="str">
            <v>-</v>
          </cell>
          <cell r="AI25" t="str">
            <v>-</v>
          </cell>
          <cell r="AJ25">
            <v>4</v>
          </cell>
          <cell r="AK25">
            <v>5</v>
          </cell>
          <cell r="AL25" t="str">
            <v>-</v>
          </cell>
          <cell r="AM25" t="str">
            <v>-</v>
          </cell>
          <cell r="AN25" t="str">
            <v>-</v>
          </cell>
          <cell r="AO25" t="str">
            <v>-</v>
          </cell>
          <cell r="AP25" t="str">
            <v>-</v>
          </cell>
          <cell r="AQ25" t="str">
            <v>-</v>
          </cell>
          <cell r="AR25">
            <v>1</v>
          </cell>
          <cell r="AS25" t="str">
            <v>-</v>
          </cell>
        </row>
        <row r="26">
          <cell r="W26">
            <v>4</v>
          </cell>
          <cell r="X26" t="str">
            <v>-</v>
          </cell>
          <cell r="Y26">
            <v>1</v>
          </cell>
          <cell r="Z26">
            <v>2</v>
          </cell>
          <cell r="AA26">
            <v>5</v>
          </cell>
          <cell r="AB26" t="str">
            <v>-</v>
          </cell>
          <cell r="AC26" t="str">
            <v>-</v>
          </cell>
          <cell r="AD26">
            <v>1</v>
          </cell>
          <cell r="AE26">
            <v>2</v>
          </cell>
          <cell r="AF26" t="str">
            <v>-</v>
          </cell>
          <cell r="AG26" t="str">
            <v>-</v>
          </cell>
          <cell r="AH26" t="str">
            <v>-</v>
          </cell>
          <cell r="AI26">
            <v>1</v>
          </cell>
          <cell r="AJ26">
            <v>3</v>
          </cell>
          <cell r="AK26">
            <v>3</v>
          </cell>
          <cell r="AL26">
            <v>2</v>
          </cell>
          <cell r="AM26" t="str">
            <v>-</v>
          </cell>
          <cell r="AN26" t="str">
            <v>-</v>
          </cell>
          <cell r="AO26">
            <v>1</v>
          </cell>
          <cell r="AP26" t="str">
            <v>-</v>
          </cell>
          <cell r="AQ26" t="str">
            <v>-</v>
          </cell>
          <cell r="AR26">
            <v>1</v>
          </cell>
          <cell r="AS26" t="str">
            <v>-</v>
          </cell>
        </row>
        <row r="28">
          <cell r="W28" t="str">
            <v>-</v>
          </cell>
          <cell r="X28">
            <v>2</v>
          </cell>
          <cell r="Y28" t="str">
            <v>-</v>
          </cell>
          <cell r="Z28">
            <v>1</v>
          </cell>
          <cell r="AA28">
            <v>5</v>
          </cell>
          <cell r="AB28" t="str">
            <v>-</v>
          </cell>
          <cell r="AC28" t="str">
            <v>-</v>
          </cell>
          <cell r="AD28">
            <v>4</v>
          </cell>
          <cell r="AE28">
            <v>2</v>
          </cell>
          <cell r="AF28" t="str">
            <v>-</v>
          </cell>
          <cell r="AG28">
            <v>1</v>
          </cell>
          <cell r="AH28" t="str">
            <v>-</v>
          </cell>
          <cell r="AI28" t="str">
            <v>-</v>
          </cell>
          <cell r="AJ28">
            <v>8</v>
          </cell>
          <cell r="AK28">
            <v>1</v>
          </cell>
          <cell r="AL28" t="str">
            <v>-</v>
          </cell>
          <cell r="AM28" t="str">
            <v>-</v>
          </cell>
          <cell r="AN28" t="str">
            <v>-</v>
          </cell>
          <cell r="AO28" t="str">
            <v>-</v>
          </cell>
          <cell r="AP28" t="str">
            <v>-</v>
          </cell>
          <cell r="AQ28">
            <v>1</v>
          </cell>
          <cell r="AR28">
            <v>1</v>
          </cell>
          <cell r="AS28" t="str">
            <v>-</v>
          </cell>
        </row>
        <row r="29">
          <cell r="W29" t="str">
            <v>-</v>
          </cell>
          <cell r="X29" t="str">
            <v>-</v>
          </cell>
          <cell r="Y29" t="str">
            <v>-</v>
          </cell>
          <cell r="Z29" t="str">
            <v>-</v>
          </cell>
          <cell r="AA29">
            <v>7</v>
          </cell>
          <cell r="AB29" t="str">
            <v>-</v>
          </cell>
          <cell r="AC29" t="str">
            <v>-</v>
          </cell>
          <cell r="AD29">
            <v>1</v>
          </cell>
          <cell r="AE29">
            <v>3</v>
          </cell>
          <cell r="AF29" t="str">
            <v>-</v>
          </cell>
          <cell r="AG29">
            <v>2</v>
          </cell>
          <cell r="AH29" t="str">
            <v>-</v>
          </cell>
          <cell r="AI29" t="str">
            <v>-</v>
          </cell>
          <cell r="AJ29">
            <v>10</v>
          </cell>
          <cell r="AK29">
            <v>14</v>
          </cell>
          <cell r="AL29">
            <v>2</v>
          </cell>
          <cell r="AM29" t="str">
            <v>-</v>
          </cell>
          <cell r="AN29" t="str">
            <v>-</v>
          </cell>
          <cell r="AO29" t="str">
            <v>-</v>
          </cell>
          <cell r="AP29" t="str">
            <v>-</v>
          </cell>
          <cell r="AQ29" t="str">
            <v>-</v>
          </cell>
          <cell r="AR29" t="str">
            <v>-</v>
          </cell>
          <cell r="AS29" t="str">
            <v>-</v>
          </cell>
        </row>
        <row r="30">
          <cell r="W30">
            <v>2</v>
          </cell>
          <cell r="X30">
            <v>1</v>
          </cell>
          <cell r="Y30">
            <v>3</v>
          </cell>
          <cell r="Z30">
            <v>5</v>
          </cell>
          <cell r="AA30">
            <v>10</v>
          </cell>
          <cell r="AB30">
            <v>1</v>
          </cell>
          <cell r="AC30">
            <v>1</v>
          </cell>
          <cell r="AD30">
            <v>1</v>
          </cell>
          <cell r="AE30">
            <v>2</v>
          </cell>
          <cell r="AF30" t="str">
            <v>-</v>
          </cell>
          <cell r="AG30">
            <v>3</v>
          </cell>
          <cell r="AH30" t="str">
            <v>-</v>
          </cell>
          <cell r="AI30" t="str">
            <v>-</v>
          </cell>
          <cell r="AJ30">
            <v>5</v>
          </cell>
          <cell r="AK30">
            <v>1</v>
          </cell>
          <cell r="AL30">
            <v>4</v>
          </cell>
          <cell r="AM30" t="str">
            <v>-</v>
          </cell>
          <cell r="AN30" t="str">
            <v>-</v>
          </cell>
          <cell r="AO30" t="str">
            <v>-</v>
          </cell>
          <cell r="AP30" t="str">
            <v>-</v>
          </cell>
          <cell r="AQ30">
            <v>1</v>
          </cell>
          <cell r="AR30" t="str">
            <v>-</v>
          </cell>
          <cell r="AS30" t="str">
            <v>-</v>
          </cell>
        </row>
        <row r="31">
          <cell r="W31" t="str">
            <v>-</v>
          </cell>
          <cell r="X31" t="str">
            <v>-</v>
          </cell>
          <cell r="Y31" t="str">
            <v>-</v>
          </cell>
          <cell r="Z31">
            <v>1</v>
          </cell>
          <cell r="AA31">
            <v>3</v>
          </cell>
          <cell r="AB31" t="str">
            <v>-</v>
          </cell>
          <cell r="AC31" t="str">
            <v>-</v>
          </cell>
          <cell r="AD31">
            <v>1</v>
          </cell>
          <cell r="AE31">
            <v>1</v>
          </cell>
          <cell r="AF31" t="str">
            <v>-</v>
          </cell>
          <cell r="AG31">
            <v>1</v>
          </cell>
          <cell r="AH31" t="str">
            <v>-</v>
          </cell>
          <cell r="AI31" t="str">
            <v>-</v>
          </cell>
          <cell r="AJ31">
            <v>5</v>
          </cell>
          <cell r="AK31">
            <v>1</v>
          </cell>
          <cell r="AL31">
            <v>1</v>
          </cell>
          <cell r="AM31" t="str">
            <v>-</v>
          </cell>
          <cell r="AN31" t="str">
            <v>-</v>
          </cell>
          <cell r="AO31" t="str">
            <v>-</v>
          </cell>
          <cell r="AP31" t="str">
            <v>-</v>
          </cell>
          <cell r="AQ31" t="str">
            <v>-</v>
          </cell>
          <cell r="AR31" t="str">
            <v>-</v>
          </cell>
          <cell r="AS31" t="str">
            <v>-</v>
          </cell>
        </row>
        <row r="32">
          <cell r="W32">
            <v>1</v>
          </cell>
          <cell r="X32">
            <v>2</v>
          </cell>
          <cell r="Y32">
            <v>3</v>
          </cell>
          <cell r="Z32" t="str">
            <v>-</v>
          </cell>
          <cell r="AA32">
            <v>3</v>
          </cell>
          <cell r="AB32" t="str">
            <v>-</v>
          </cell>
          <cell r="AC32" t="str">
            <v>-</v>
          </cell>
          <cell r="AD32">
            <v>1</v>
          </cell>
          <cell r="AE32">
            <v>1</v>
          </cell>
          <cell r="AF32" t="str">
            <v>-</v>
          </cell>
          <cell r="AG32" t="str">
            <v>-</v>
          </cell>
          <cell r="AH32" t="str">
            <v>-</v>
          </cell>
          <cell r="AI32" t="str">
            <v>-</v>
          </cell>
          <cell r="AJ32">
            <v>5</v>
          </cell>
          <cell r="AK32">
            <v>1</v>
          </cell>
          <cell r="AL32" t="str">
            <v>-</v>
          </cell>
          <cell r="AM32" t="str">
            <v>-</v>
          </cell>
          <cell r="AN32" t="str">
            <v>-</v>
          </cell>
          <cell r="AO32" t="str">
            <v>-</v>
          </cell>
          <cell r="AP32" t="str">
            <v>-</v>
          </cell>
          <cell r="AQ32" t="str">
            <v>-</v>
          </cell>
          <cell r="AR32" t="str">
            <v>-</v>
          </cell>
          <cell r="AS32" t="str">
            <v>-</v>
          </cell>
        </row>
        <row r="34">
          <cell r="W34" t="str">
            <v>-</v>
          </cell>
          <cell r="X34" t="str">
            <v>-</v>
          </cell>
          <cell r="Y34">
            <v>1</v>
          </cell>
          <cell r="Z34" t="str">
            <v>-</v>
          </cell>
          <cell r="AA34">
            <v>1</v>
          </cell>
          <cell r="AB34" t="str">
            <v>-</v>
          </cell>
          <cell r="AC34" t="str">
            <v>-</v>
          </cell>
          <cell r="AD34" t="str">
            <v>-</v>
          </cell>
          <cell r="AE34" t="str">
            <v>-</v>
          </cell>
          <cell r="AF34" t="str">
            <v>-</v>
          </cell>
          <cell r="AG34">
            <v>1</v>
          </cell>
          <cell r="AH34" t="str">
            <v>-</v>
          </cell>
          <cell r="AI34" t="str">
            <v>-</v>
          </cell>
          <cell r="AJ34">
            <v>2</v>
          </cell>
          <cell r="AK34">
            <v>1</v>
          </cell>
          <cell r="AL34">
            <v>1</v>
          </cell>
          <cell r="AM34" t="str">
            <v>-</v>
          </cell>
          <cell r="AN34" t="str">
            <v>-</v>
          </cell>
          <cell r="AO34" t="str">
            <v>-</v>
          </cell>
          <cell r="AP34" t="str">
            <v>-</v>
          </cell>
          <cell r="AQ34" t="str">
            <v>-</v>
          </cell>
          <cell r="AR34">
            <v>1</v>
          </cell>
          <cell r="AS34" t="str">
            <v>-</v>
          </cell>
        </row>
        <row r="35">
          <cell r="W35">
            <v>1</v>
          </cell>
          <cell r="X35" t="str">
            <v>-</v>
          </cell>
          <cell r="Y35" t="str">
            <v>-</v>
          </cell>
          <cell r="Z35" t="str">
            <v>-</v>
          </cell>
          <cell r="AA35">
            <v>3</v>
          </cell>
          <cell r="AB35" t="str">
            <v>-</v>
          </cell>
          <cell r="AC35" t="str">
            <v>-</v>
          </cell>
          <cell r="AD35">
            <v>1</v>
          </cell>
          <cell r="AE35">
            <v>1</v>
          </cell>
          <cell r="AF35" t="str">
            <v>-</v>
          </cell>
          <cell r="AG35" t="str">
            <v>-</v>
          </cell>
          <cell r="AH35" t="str">
            <v>-</v>
          </cell>
          <cell r="AI35" t="str">
            <v>-</v>
          </cell>
          <cell r="AJ35">
            <v>1</v>
          </cell>
          <cell r="AK35">
            <v>2</v>
          </cell>
          <cell r="AL35">
            <v>1</v>
          </cell>
          <cell r="AM35" t="str">
            <v>-</v>
          </cell>
          <cell r="AN35" t="str">
            <v>-</v>
          </cell>
          <cell r="AO35" t="str">
            <v>-</v>
          </cell>
          <cell r="AP35" t="str">
            <v>-</v>
          </cell>
          <cell r="AQ35" t="str">
            <v>-</v>
          </cell>
          <cell r="AR35">
            <v>1</v>
          </cell>
          <cell r="AS35">
            <v>1</v>
          </cell>
        </row>
        <row r="36">
          <cell r="W36" t="str">
            <v>-</v>
          </cell>
          <cell r="X36">
            <v>1</v>
          </cell>
          <cell r="Y36">
            <v>1</v>
          </cell>
          <cell r="Z36">
            <v>1</v>
          </cell>
          <cell r="AA36">
            <v>2</v>
          </cell>
          <cell r="AB36" t="str">
            <v>-</v>
          </cell>
          <cell r="AC36" t="str">
            <v>-</v>
          </cell>
          <cell r="AD36">
            <v>1</v>
          </cell>
          <cell r="AE36">
            <v>1</v>
          </cell>
          <cell r="AF36" t="str">
            <v>-</v>
          </cell>
          <cell r="AG36" t="str">
            <v>-</v>
          </cell>
          <cell r="AH36" t="str">
            <v>-</v>
          </cell>
          <cell r="AI36" t="str">
            <v>-</v>
          </cell>
          <cell r="AJ36">
            <v>3</v>
          </cell>
          <cell r="AK36">
            <v>3</v>
          </cell>
          <cell r="AL36" t="str">
            <v>-</v>
          </cell>
          <cell r="AM36" t="str">
            <v>-</v>
          </cell>
          <cell r="AN36" t="str">
            <v>-</v>
          </cell>
          <cell r="AO36" t="str">
            <v>-</v>
          </cell>
          <cell r="AP36" t="str">
            <v>-</v>
          </cell>
          <cell r="AQ36" t="str">
            <v>-</v>
          </cell>
          <cell r="AR36" t="str">
            <v>-</v>
          </cell>
          <cell r="AS36" t="str">
            <v>-</v>
          </cell>
        </row>
        <row r="37">
          <cell r="W37" t="str">
            <v>-</v>
          </cell>
          <cell r="X37" t="str">
            <v>-</v>
          </cell>
          <cell r="Y37" t="str">
            <v>-</v>
          </cell>
          <cell r="Z37" t="str">
            <v>-</v>
          </cell>
          <cell r="AA37">
            <v>1</v>
          </cell>
          <cell r="AB37" t="str">
            <v>-</v>
          </cell>
          <cell r="AC37" t="str">
            <v>-</v>
          </cell>
          <cell r="AD37" t="str">
            <v>-</v>
          </cell>
          <cell r="AE37" t="str">
            <v>-</v>
          </cell>
          <cell r="AF37" t="str">
            <v>-</v>
          </cell>
          <cell r="AG37" t="str">
            <v>-</v>
          </cell>
          <cell r="AH37" t="str">
            <v>-</v>
          </cell>
          <cell r="AI37" t="str">
            <v>-</v>
          </cell>
          <cell r="AJ37">
            <v>2</v>
          </cell>
          <cell r="AK37" t="str">
            <v>-</v>
          </cell>
          <cell r="AL37">
            <v>2</v>
          </cell>
          <cell r="AM37" t="str">
            <v>-</v>
          </cell>
          <cell r="AN37" t="str">
            <v>-</v>
          </cell>
          <cell r="AO37" t="str">
            <v>-</v>
          </cell>
          <cell r="AP37" t="str">
            <v>-</v>
          </cell>
          <cell r="AQ37" t="str">
            <v>-</v>
          </cell>
          <cell r="AR37" t="str">
            <v>-</v>
          </cell>
          <cell r="AS37" t="str">
            <v>-</v>
          </cell>
        </row>
        <row r="38">
          <cell r="W38" t="str">
            <v>-</v>
          </cell>
          <cell r="X38" t="str">
            <v>-</v>
          </cell>
          <cell r="Y38" t="str">
            <v>-</v>
          </cell>
          <cell r="Z38" t="str">
            <v>-</v>
          </cell>
          <cell r="AA38" t="str">
            <v>-</v>
          </cell>
          <cell r="AB38" t="str">
            <v>-</v>
          </cell>
          <cell r="AC38" t="str">
            <v>-</v>
          </cell>
          <cell r="AD38" t="str">
            <v>-</v>
          </cell>
          <cell r="AE38" t="str">
            <v>-</v>
          </cell>
          <cell r="AF38" t="str">
            <v>-</v>
          </cell>
          <cell r="AG38" t="str">
            <v>-</v>
          </cell>
          <cell r="AH38" t="str">
            <v>-</v>
          </cell>
          <cell r="AI38" t="str">
            <v>-</v>
          </cell>
          <cell r="AJ38" t="str">
            <v>-</v>
          </cell>
          <cell r="AK38" t="str">
            <v>-</v>
          </cell>
          <cell r="AL38" t="str">
            <v>-</v>
          </cell>
          <cell r="AM38" t="str">
            <v>-</v>
          </cell>
          <cell r="AN38" t="str">
            <v>-</v>
          </cell>
          <cell r="AO38" t="str">
            <v>-</v>
          </cell>
          <cell r="AP38" t="str">
            <v>-</v>
          </cell>
          <cell r="AQ38" t="str">
            <v>-</v>
          </cell>
          <cell r="AR38" t="str">
            <v>-</v>
          </cell>
          <cell r="AS38" t="str">
            <v>-</v>
          </cell>
        </row>
        <row r="40">
          <cell r="W40">
            <v>1</v>
          </cell>
          <cell r="X40" t="str">
            <v>-</v>
          </cell>
          <cell r="Y40" t="str">
            <v>-</v>
          </cell>
          <cell r="Z40" t="str">
            <v>-</v>
          </cell>
          <cell r="AA40">
            <v>1</v>
          </cell>
          <cell r="AB40" t="str">
            <v>-</v>
          </cell>
          <cell r="AC40" t="str">
            <v>-</v>
          </cell>
          <cell r="AD40">
            <v>2</v>
          </cell>
          <cell r="AE40" t="str">
            <v>-</v>
          </cell>
          <cell r="AF40">
            <v>2</v>
          </cell>
          <cell r="AG40" t="str">
            <v>-</v>
          </cell>
          <cell r="AH40" t="str">
            <v>-</v>
          </cell>
          <cell r="AI40" t="str">
            <v>-</v>
          </cell>
          <cell r="AJ40">
            <v>2</v>
          </cell>
          <cell r="AK40" t="str">
            <v>-</v>
          </cell>
          <cell r="AL40">
            <v>1</v>
          </cell>
          <cell r="AM40" t="str">
            <v>-</v>
          </cell>
          <cell r="AN40" t="str">
            <v>-</v>
          </cell>
          <cell r="AO40" t="str">
            <v>-</v>
          </cell>
          <cell r="AP40" t="str">
            <v>-</v>
          </cell>
          <cell r="AQ40" t="str">
            <v>-</v>
          </cell>
          <cell r="AR40" t="str">
            <v>-</v>
          </cell>
          <cell r="AS40" t="str">
            <v>-</v>
          </cell>
        </row>
        <row r="41">
          <cell r="W41" t="str">
            <v>-</v>
          </cell>
          <cell r="X41" t="str">
            <v>-</v>
          </cell>
          <cell r="Y41" t="str">
            <v>-</v>
          </cell>
          <cell r="Z41" t="str">
            <v>-</v>
          </cell>
          <cell r="AA41" t="str">
            <v>-</v>
          </cell>
          <cell r="AB41" t="str">
            <v>-</v>
          </cell>
          <cell r="AC41" t="str">
            <v>-</v>
          </cell>
          <cell r="AD41" t="str">
            <v>-</v>
          </cell>
          <cell r="AE41" t="str">
            <v>-</v>
          </cell>
          <cell r="AF41" t="str">
            <v>-</v>
          </cell>
          <cell r="AG41" t="str">
            <v>-</v>
          </cell>
          <cell r="AH41" t="str">
            <v>-</v>
          </cell>
          <cell r="AI41" t="str">
            <v>-</v>
          </cell>
          <cell r="AJ41">
            <v>2</v>
          </cell>
          <cell r="AK41" t="str">
            <v>-</v>
          </cell>
          <cell r="AL41">
            <v>1</v>
          </cell>
          <cell r="AM41" t="str">
            <v>-</v>
          </cell>
          <cell r="AN41" t="str">
            <v>-</v>
          </cell>
          <cell r="AO41" t="str">
            <v>-</v>
          </cell>
          <cell r="AP41" t="str">
            <v>-</v>
          </cell>
          <cell r="AQ41" t="str">
            <v>-</v>
          </cell>
          <cell r="AR41">
            <v>1</v>
          </cell>
          <cell r="AS41" t="str">
            <v>-</v>
          </cell>
        </row>
        <row r="42">
          <cell r="W42" t="str">
            <v>-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-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  <cell r="AG42" t="str">
            <v>-</v>
          </cell>
          <cell r="AH42" t="str">
            <v>-</v>
          </cell>
          <cell r="AI42" t="str">
            <v>-</v>
          </cell>
          <cell r="AJ42">
            <v>1</v>
          </cell>
          <cell r="AK42" t="str">
            <v>-</v>
          </cell>
          <cell r="AL42">
            <v>1</v>
          </cell>
          <cell r="AM42" t="str">
            <v>-</v>
          </cell>
          <cell r="AN42" t="str">
            <v>-</v>
          </cell>
          <cell r="AO42" t="str">
            <v>-</v>
          </cell>
          <cell r="AP42" t="str">
            <v>-</v>
          </cell>
          <cell r="AQ42" t="str">
            <v>-</v>
          </cell>
          <cell r="AR42" t="str">
            <v>-</v>
          </cell>
          <cell r="AS42" t="str">
            <v>-</v>
          </cell>
        </row>
        <row r="43">
          <cell r="W43" t="str">
            <v>-</v>
          </cell>
          <cell r="X43" t="str">
            <v>-</v>
          </cell>
          <cell r="Y43" t="str">
            <v>-</v>
          </cell>
          <cell r="Z43" t="str">
            <v>-</v>
          </cell>
          <cell r="AA43" t="str">
            <v>-</v>
          </cell>
          <cell r="AB43" t="str">
            <v>-</v>
          </cell>
          <cell r="AC43" t="str">
            <v>-</v>
          </cell>
          <cell r="AD43" t="str">
            <v>-</v>
          </cell>
          <cell r="AE43" t="str">
            <v>-</v>
          </cell>
          <cell r="AF43" t="str">
            <v>-</v>
          </cell>
          <cell r="AG43" t="str">
            <v>-</v>
          </cell>
          <cell r="AH43" t="str">
            <v>-</v>
          </cell>
          <cell r="AI43" t="str">
            <v>-</v>
          </cell>
          <cell r="AJ43" t="str">
            <v>-</v>
          </cell>
          <cell r="AK43" t="str">
            <v>-</v>
          </cell>
          <cell r="AL43" t="str">
            <v>-</v>
          </cell>
          <cell r="AM43" t="str">
            <v>-</v>
          </cell>
          <cell r="AN43" t="str">
            <v>-</v>
          </cell>
          <cell r="AO43" t="str">
            <v>-</v>
          </cell>
          <cell r="AP43" t="str">
            <v>-</v>
          </cell>
          <cell r="AQ43" t="str">
            <v>-</v>
          </cell>
          <cell r="AR43" t="str">
            <v>-</v>
          </cell>
          <cell r="AS43" t="str">
            <v>-</v>
          </cell>
        </row>
        <row r="44">
          <cell r="W44" t="str">
            <v>-</v>
          </cell>
          <cell r="X44" t="str">
            <v>-</v>
          </cell>
          <cell r="Y44" t="str">
            <v>-</v>
          </cell>
          <cell r="Z44" t="str">
            <v>-</v>
          </cell>
          <cell r="AA44" t="str">
            <v>-</v>
          </cell>
          <cell r="AB44" t="str">
            <v>-</v>
          </cell>
          <cell r="AC44" t="str">
            <v>-</v>
          </cell>
          <cell r="AD44" t="str">
            <v>-</v>
          </cell>
          <cell r="AE44" t="str">
            <v>-</v>
          </cell>
          <cell r="AF44" t="str">
            <v>-</v>
          </cell>
          <cell r="AG44" t="str">
            <v>-</v>
          </cell>
          <cell r="AH44" t="str">
            <v>-</v>
          </cell>
          <cell r="AI44" t="str">
            <v>-</v>
          </cell>
          <cell r="AJ44" t="str">
            <v>-</v>
          </cell>
          <cell r="AK44" t="str">
            <v>-</v>
          </cell>
          <cell r="AL44" t="str">
            <v>-</v>
          </cell>
          <cell r="AM44" t="str">
            <v>-</v>
          </cell>
          <cell r="AN44" t="str">
            <v>-</v>
          </cell>
          <cell r="AO44" t="str">
            <v>-</v>
          </cell>
          <cell r="AP44" t="str">
            <v>-</v>
          </cell>
          <cell r="AQ44" t="str">
            <v>-</v>
          </cell>
          <cell r="AR44" t="str">
            <v>-</v>
          </cell>
          <cell r="AS44" t="str">
            <v>-</v>
          </cell>
        </row>
        <row r="46">
          <cell r="W46" t="str">
            <v>-</v>
          </cell>
          <cell r="X46" t="str">
            <v>-</v>
          </cell>
          <cell r="Y46" t="str">
            <v>-</v>
          </cell>
          <cell r="Z46">
            <v>1</v>
          </cell>
          <cell r="AA46" t="str">
            <v>-</v>
          </cell>
          <cell r="AB46" t="str">
            <v>-</v>
          </cell>
          <cell r="AC46" t="str">
            <v>-</v>
          </cell>
          <cell r="AD46" t="str">
            <v>-</v>
          </cell>
          <cell r="AE46" t="str">
            <v>-</v>
          </cell>
          <cell r="AF46" t="str">
            <v>-</v>
          </cell>
          <cell r="AG46" t="str">
            <v>-</v>
          </cell>
          <cell r="AH46" t="str">
            <v>-</v>
          </cell>
          <cell r="AI46" t="str">
            <v>-</v>
          </cell>
          <cell r="AJ46" t="str">
            <v>-</v>
          </cell>
          <cell r="AK46" t="str">
            <v>-</v>
          </cell>
          <cell r="AL46" t="str">
            <v>-</v>
          </cell>
          <cell r="AM46" t="str">
            <v>-</v>
          </cell>
          <cell r="AN46" t="str">
            <v>-</v>
          </cell>
          <cell r="AO46" t="str">
            <v>-</v>
          </cell>
          <cell r="AP46" t="str">
            <v>-</v>
          </cell>
          <cell r="AQ46" t="str">
            <v>-</v>
          </cell>
          <cell r="AR46" t="str">
            <v>-</v>
          </cell>
          <cell r="AS46" t="str">
            <v>-</v>
          </cell>
        </row>
        <row r="47">
          <cell r="W47" t="str">
            <v>-</v>
          </cell>
          <cell r="X47" t="str">
            <v>-</v>
          </cell>
          <cell r="Y47" t="str">
            <v>-</v>
          </cell>
          <cell r="Z47" t="str">
            <v>-</v>
          </cell>
          <cell r="AA47">
            <v>3</v>
          </cell>
          <cell r="AB47" t="str">
            <v>-</v>
          </cell>
          <cell r="AC47" t="str">
            <v>-</v>
          </cell>
          <cell r="AD47" t="str">
            <v>-</v>
          </cell>
          <cell r="AE47" t="str">
            <v>-</v>
          </cell>
          <cell r="AF47" t="str">
            <v>-</v>
          </cell>
          <cell r="AG47" t="str">
            <v>-</v>
          </cell>
          <cell r="AH47" t="str">
            <v>-</v>
          </cell>
          <cell r="AI47" t="str">
            <v>-</v>
          </cell>
          <cell r="AJ47">
            <v>3</v>
          </cell>
          <cell r="AK47" t="str">
            <v>-</v>
          </cell>
          <cell r="AL47" t="str">
            <v>-</v>
          </cell>
          <cell r="AM47" t="str">
            <v>-</v>
          </cell>
          <cell r="AN47" t="str">
            <v>-</v>
          </cell>
          <cell r="AO47" t="str">
            <v>-</v>
          </cell>
          <cell r="AP47" t="str">
            <v>-</v>
          </cell>
          <cell r="AQ47" t="str">
            <v>-</v>
          </cell>
          <cell r="AR47" t="str">
            <v>-</v>
          </cell>
          <cell r="AS4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13表"/>
      <sheetName val="4-13"/>
    </sheetNames>
    <sheetDataSet>
      <sheetData sheetId="0"/>
      <sheetData sheetId="1">
        <row r="11">
          <cell r="B11">
            <v>101576</v>
          </cell>
          <cell r="C11">
            <v>98723</v>
          </cell>
          <cell r="D11">
            <v>20</v>
          </cell>
          <cell r="E11">
            <v>2894</v>
          </cell>
          <cell r="F11">
            <v>9524</v>
          </cell>
          <cell r="G11">
            <v>60100</v>
          </cell>
          <cell r="H11">
            <v>26185</v>
          </cell>
          <cell r="I11">
            <v>16</v>
          </cell>
          <cell r="J11">
            <v>1422</v>
          </cell>
          <cell r="K11">
            <v>1016</v>
          </cell>
          <cell r="L11">
            <v>135</v>
          </cell>
          <cell r="M11">
            <v>271</v>
          </cell>
          <cell r="N11">
            <v>1415</v>
          </cell>
          <cell r="O11">
            <v>277</v>
          </cell>
          <cell r="P11">
            <v>1134</v>
          </cell>
          <cell r="Q11">
            <v>4</v>
          </cell>
        </row>
        <row r="21">
          <cell r="B21">
            <v>904</v>
          </cell>
          <cell r="C21">
            <v>863</v>
          </cell>
          <cell r="D21">
            <v>0</v>
          </cell>
          <cell r="E21">
            <v>39</v>
          </cell>
          <cell r="F21">
            <v>242</v>
          </cell>
          <cell r="G21">
            <v>401</v>
          </cell>
          <cell r="H21">
            <v>181</v>
          </cell>
          <cell r="I21">
            <v>0</v>
          </cell>
          <cell r="J21">
            <v>31</v>
          </cell>
          <cell r="K21">
            <v>26</v>
          </cell>
          <cell r="L21">
            <v>1</v>
          </cell>
          <cell r="M21">
            <v>4</v>
          </cell>
          <cell r="N21">
            <v>10</v>
          </cell>
          <cell r="O21">
            <v>4</v>
          </cell>
          <cell r="P21">
            <v>6</v>
          </cell>
          <cell r="Q21">
            <v>0</v>
          </cell>
        </row>
        <row r="22">
          <cell r="B22">
            <v>346</v>
          </cell>
          <cell r="C22">
            <v>343</v>
          </cell>
          <cell r="D22">
            <v>1</v>
          </cell>
          <cell r="E22">
            <v>15</v>
          </cell>
          <cell r="F22">
            <v>6</v>
          </cell>
          <cell r="G22">
            <v>213</v>
          </cell>
          <cell r="H22">
            <v>108</v>
          </cell>
          <cell r="I22" t="str">
            <v>-</v>
          </cell>
          <cell r="J22">
            <v>2</v>
          </cell>
          <cell r="K22">
            <v>1</v>
          </cell>
          <cell r="L22" t="str">
            <v>-</v>
          </cell>
          <cell r="M22">
            <v>1</v>
          </cell>
          <cell r="N22">
            <v>1</v>
          </cell>
          <cell r="O22">
            <v>1</v>
          </cell>
          <cell r="P22" t="str">
            <v>-</v>
          </cell>
          <cell r="Q22" t="str">
            <v>-</v>
          </cell>
        </row>
        <row r="23">
          <cell r="B23">
            <v>70</v>
          </cell>
          <cell r="C23">
            <v>69</v>
          </cell>
          <cell r="D23" t="str">
            <v>-</v>
          </cell>
          <cell r="E23">
            <v>5</v>
          </cell>
          <cell r="F23" t="str">
            <v>-</v>
          </cell>
          <cell r="G23">
            <v>48</v>
          </cell>
          <cell r="H23">
            <v>16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>
            <v>1</v>
          </cell>
          <cell r="O23" t="str">
            <v>-</v>
          </cell>
          <cell r="P23">
            <v>1</v>
          </cell>
          <cell r="Q23" t="str">
            <v>-</v>
          </cell>
        </row>
        <row r="24">
          <cell r="B24">
            <v>35</v>
          </cell>
          <cell r="C24">
            <v>35</v>
          </cell>
          <cell r="D24" t="str">
            <v>-</v>
          </cell>
          <cell r="E24">
            <v>1</v>
          </cell>
          <cell r="F24" t="str">
            <v>-</v>
          </cell>
          <cell r="G24">
            <v>28</v>
          </cell>
          <cell r="H24">
            <v>6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>
            <v>0</v>
          </cell>
          <cell r="O24" t="str">
            <v>-</v>
          </cell>
          <cell r="P24" t="str">
            <v>-</v>
          </cell>
          <cell r="Q24" t="str">
            <v>-</v>
          </cell>
        </row>
        <row r="25">
          <cell r="B25">
            <v>37</v>
          </cell>
          <cell r="C25">
            <v>37</v>
          </cell>
          <cell r="D25" t="str">
            <v>-</v>
          </cell>
          <cell r="E25">
            <v>3</v>
          </cell>
          <cell r="F25" t="str">
            <v>-</v>
          </cell>
          <cell r="G25">
            <v>21</v>
          </cell>
          <cell r="H25">
            <v>13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  <cell r="N25">
            <v>0</v>
          </cell>
          <cell r="O25" t="str">
            <v>-</v>
          </cell>
          <cell r="P25" t="str">
            <v>-</v>
          </cell>
          <cell r="Q25" t="str">
            <v>-</v>
          </cell>
        </row>
        <row r="27">
          <cell r="B27">
            <v>28</v>
          </cell>
          <cell r="C27">
            <v>27</v>
          </cell>
          <cell r="D27" t="str">
            <v>-</v>
          </cell>
          <cell r="E27" t="str">
            <v>-</v>
          </cell>
          <cell r="F27" t="str">
            <v>-</v>
          </cell>
          <cell r="G27">
            <v>23</v>
          </cell>
          <cell r="H27">
            <v>4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>
            <v>1</v>
          </cell>
          <cell r="O27" t="str">
            <v>-</v>
          </cell>
          <cell r="P27">
            <v>1</v>
          </cell>
          <cell r="Q27" t="str">
            <v>-</v>
          </cell>
        </row>
        <row r="28">
          <cell r="B28">
            <v>38</v>
          </cell>
          <cell r="C28">
            <v>38</v>
          </cell>
          <cell r="D28" t="str">
            <v>-</v>
          </cell>
          <cell r="E28" t="str">
            <v>-</v>
          </cell>
          <cell r="F28" t="str">
            <v>-</v>
          </cell>
          <cell r="G28">
            <v>28</v>
          </cell>
          <cell r="H28">
            <v>10</v>
          </cell>
          <cell r="I28" t="str">
            <v>-</v>
          </cell>
          <cell r="J28" t="str">
            <v>-</v>
          </cell>
          <cell r="K28" t="str">
            <v>-</v>
          </cell>
          <cell r="L28" t="str">
            <v>-</v>
          </cell>
          <cell r="M28" t="str">
            <v>-</v>
          </cell>
          <cell r="N28">
            <v>0</v>
          </cell>
          <cell r="O28" t="str">
            <v>-</v>
          </cell>
          <cell r="P28" t="str">
            <v>-</v>
          </cell>
          <cell r="Q28" t="str">
            <v>-</v>
          </cell>
        </row>
        <row r="29">
          <cell r="B29">
            <v>22</v>
          </cell>
          <cell r="C29">
            <v>21</v>
          </cell>
          <cell r="D29" t="str">
            <v>-</v>
          </cell>
          <cell r="E29" t="str">
            <v>-</v>
          </cell>
          <cell r="F29" t="str">
            <v>-</v>
          </cell>
          <cell r="G29">
            <v>11</v>
          </cell>
          <cell r="H29">
            <v>10</v>
          </cell>
          <cell r="I29" t="str">
            <v>-</v>
          </cell>
          <cell r="J29">
            <v>1</v>
          </cell>
          <cell r="K29" t="str">
            <v>-</v>
          </cell>
          <cell r="L29">
            <v>1</v>
          </cell>
          <cell r="M29" t="str">
            <v>-</v>
          </cell>
          <cell r="N29">
            <v>0</v>
          </cell>
          <cell r="O29" t="str">
            <v>-</v>
          </cell>
          <cell r="P29" t="str">
            <v>-</v>
          </cell>
          <cell r="Q29" t="str">
            <v>-</v>
          </cell>
        </row>
        <row r="30">
          <cell r="B30">
            <v>16</v>
          </cell>
          <cell r="C30">
            <v>15</v>
          </cell>
          <cell r="D30" t="str">
            <v>-</v>
          </cell>
          <cell r="E30" t="str">
            <v>-</v>
          </cell>
          <cell r="F30" t="str">
            <v>-</v>
          </cell>
          <cell r="G30">
            <v>10</v>
          </cell>
          <cell r="H30">
            <v>5</v>
          </cell>
          <cell r="I30" t="str">
            <v>-</v>
          </cell>
          <cell r="J30" t="str">
            <v>-</v>
          </cell>
          <cell r="K30" t="str">
            <v>-</v>
          </cell>
          <cell r="L30" t="str">
            <v>-</v>
          </cell>
          <cell r="M30" t="str">
            <v>-</v>
          </cell>
          <cell r="N30">
            <v>1</v>
          </cell>
          <cell r="O30">
            <v>1</v>
          </cell>
          <cell r="P30" t="str">
            <v>-</v>
          </cell>
          <cell r="Q30" t="str">
            <v>-</v>
          </cell>
        </row>
        <row r="31">
          <cell r="B31">
            <v>24</v>
          </cell>
          <cell r="C31">
            <v>24</v>
          </cell>
          <cell r="D31" t="str">
            <v>-</v>
          </cell>
          <cell r="E31" t="str">
            <v>-</v>
          </cell>
          <cell r="F31" t="str">
            <v>-</v>
          </cell>
          <cell r="G31">
            <v>21</v>
          </cell>
          <cell r="H31">
            <v>3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>
            <v>0</v>
          </cell>
          <cell r="O31" t="str">
            <v>-</v>
          </cell>
          <cell r="P31" t="str">
            <v>-</v>
          </cell>
          <cell r="Q31" t="str">
            <v>-</v>
          </cell>
        </row>
        <row r="33">
          <cell r="B33">
            <v>30</v>
          </cell>
          <cell r="C33">
            <v>29</v>
          </cell>
          <cell r="D33" t="str">
            <v>-</v>
          </cell>
          <cell r="E33">
            <v>4</v>
          </cell>
          <cell r="F33" t="str">
            <v>-</v>
          </cell>
          <cell r="G33">
            <v>15</v>
          </cell>
          <cell r="H33">
            <v>10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>
            <v>1</v>
          </cell>
          <cell r="O33" t="str">
            <v>-</v>
          </cell>
          <cell r="P33">
            <v>1</v>
          </cell>
          <cell r="Q33" t="str">
            <v>-</v>
          </cell>
        </row>
        <row r="34">
          <cell r="B34">
            <v>22</v>
          </cell>
          <cell r="C34">
            <v>22</v>
          </cell>
          <cell r="D34" t="str">
            <v>-</v>
          </cell>
          <cell r="E34" t="str">
            <v>-</v>
          </cell>
          <cell r="F34" t="str">
            <v>-</v>
          </cell>
          <cell r="G34">
            <v>19</v>
          </cell>
          <cell r="H34">
            <v>3</v>
          </cell>
          <cell r="I34" t="str">
            <v>-</v>
          </cell>
          <cell r="J34" t="str">
            <v>-</v>
          </cell>
          <cell r="K34" t="str">
            <v>-</v>
          </cell>
          <cell r="L34" t="str">
            <v>-</v>
          </cell>
          <cell r="M34" t="str">
            <v>-</v>
          </cell>
          <cell r="N34">
            <v>0</v>
          </cell>
          <cell r="O34" t="str">
            <v>-</v>
          </cell>
          <cell r="P34" t="str">
            <v>-</v>
          </cell>
          <cell r="Q34" t="str">
            <v>-</v>
          </cell>
        </row>
        <row r="35">
          <cell r="B35">
            <v>23</v>
          </cell>
          <cell r="C35">
            <v>23</v>
          </cell>
          <cell r="D35" t="str">
            <v>-</v>
          </cell>
          <cell r="E35" t="str">
            <v>-</v>
          </cell>
          <cell r="F35" t="str">
            <v>-</v>
          </cell>
          <cell r="G35">
            <v>20</v>
          </cell>
          <cell r="H35">
            <v>3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-</v>
          </cell>
          <cell r="N35">
            <v>0</v>
          </cell>
          <cell r="O35" t="str">
            <v>-</v>
          </cell>
          <cell r="P35" t="str">
            <v>-</v>
          </cell>
          <cell r="Q35" t="str">
            <v>-</v>
          </cell>
        </row>
        <row r="36">
          <cell r="B36">
            <v>11</v>
          </cell>
          <cell r="C36">
            <v>11</v>
          </cell>
          <cell r="D36" t="str">
            <v>-</v>
          </cell>
          <cell r="E36">
            <v>1</v>
          </cell>
          <cell r="F36" t="str">
            <v>-</v>
          </cell>
          <cell r="G36">
            <v>9</v>
          </cell>
          <cell r="H36">
            <v>1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  <cell r="N36">
            <v>0</v>
          </cell>
          <cell r="O36" t="str">
            <v>-</v>
          </cell>
          <cell r="P36" t="str">
            <v>-</v>
          </cell>
          <cell r="Q36" t="str">
            <v>-</v>
          </cell>
        </row>
        <row r="37">
          <cell r="B37">
            <v>17</v>
          </cell>
          <cell r="C37">
            <v>17</v>
          </cell>
          <cell r="D37" t="str">
            <v>-</v>
          </cell>
          <cell r="E37" t="str">
            <v>-</v>
          </cell>
          <cell r="F37" t="str">
            <v>-</v>
          </cell>
          <cell r="G37">
            <v>12</v>
          </cell>
          <cell r="H37">
            <v>5</v>
          </cell>
          <cell r="I37" t="str">
            <v>-</v>
          </cell>
          <cell r="J37" t="str">
            <v>-</v>
          </cell>
          <cell r="K37" t="str">
            <v>-</v>
          </cell>
          <cell r="L37" t="str">
            <v>-</v>
          </cell>
          <cell r="M37" t="str">
            <v>-</v>
          </cell>
          <cell r="N37">
            <v>0</v>
          </cell>
          <cell r="O37" t="str">
            <v>-</v>
          </cell>
          <cell r="P37" t="str">
            <v>-</v>
          </cell>
          <cell r="Q37" t="str">
            <v>-</v>
          </cell>
        </row>
        <row r="39">
          <cell r="B39">
            <v>7</v>
          </cell>
          <cell r="C39">
            <v>6</v>
          </cell>
          <cell r="D39" t="str">
            <v>-</v>
          </cell>
          <cell r="E39">
            <v>1</v>
          </cell>
          <cell r="F39" t="str">
            <v>-</v>
          </cell>
          <cell r="G39">
            <v>5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>
            <v>1</v>
          </cell>
          <cell r="O39" t="str">
            <v>-</v>
          </cell>
          <cell r="P39">
            <v>1</v>
          </cell>
          <cell r="Q39" t="str">
            <v>-</v>
          </cell>
        </row>
        <row r="40">
          <cell r="B40">
            <v>11</v>
          </cell>
          <cell r="C40">
            <v>11</v>
          </cell>
          <cell r="D40" t="str">
            <v>-</v>
          </cell>
          <cell r="E40" t="str">
            <v>-</v>
          </cell>
          <cell r="F40" t="str">
            <v>-</v>
          </cell>
          <cell r="G40">
            <v>7</v>
          </cell>
          <cell r="H40">
            <v>4</v>
          </cell>
          <cell r="I40" t="str">
            <v>-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-</v>
          </cell>
          <cell r="N40">
            <v>0</v>
          </cell>
          <cell r="O40" t="str">
            <v>-</v>
          </cell>
          <cell r="P40" t="str">
            <v>-</v>
          </cell>
          <cell r="Q40" t="str">
            <v>-</v>
          </cell>
        </row>
        <row r="41">
          <cell r="B41">
            <v>7</v>
          </cell>
          <cell r="C41">
            <v>7</v>
          </cell>
          <cell r="D41" t="str">
            <v>-</v>
          </cell>
          <cell r="E41" t="str">
            <v>-</v>
          </cell>
          <cell r="F41" t="str">
            <v>-</v>
          </cell>
          <cell r="G41">
            <v>5</v>
          </cell>
          <cell r="H41">
            <v>2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>
            <v>0</v>
          </cell>
          <cell r="O41" t="str">
            <v>-</v>
          </cell>
          <cell r="P41" t="str">
            <v>-</v>
          </cell>
          <cell r="Q41" t="str">
            <v>-</v>
          </cell>
        </row>
        <row r="42">
          <cell r="B42">
            <v>7</v>
          </cell>
          <cell r="C42">
            <v>6</v>
          </cell>
          <cell r="D42" t="str">
            <v>-</v>
          </cell>
          <cell r="E42" t="str">
            <v>-</v>
          </cell>
          <cell r="F42" t="str">
            <v>-</v>
          </cell>
          <cell r="G42">
            <v>6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  <cell r="N42">
            <v>1</v>
          </cell>
          <cell r="O42" t="str">
            <v>-</v>
          </cell>
          <cell r="P42">
            <v>1</v>
          </cell>
          <cell r="Q42" t="str">
            <v>-</v>
          </cell>
        </row>
        <row r="43">
          <cell r="B43">
            <v>1</v>
          </cell>
          <cell r="C43">
            <v>1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>
            <v>1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>
            <v>0</v>
          </cell>
          <cell r="O43" t="str">
            <v>-</v>
          </cell>
          <cell r="P43" t="str">
            <v>-</v>
          </cell>
          <cell r="Q43" t="str">
            <v>-</v>
          </cell>
        </row>
        <row r="45">
          <cell r="B45">
            <v>5</v>
          </cell>
          <cell r="C45">
            <v>5</v>
          </cell>
          <cell r="D45" t="str">
            <v>-</v>
          </cell>
          <cell r="E45" t="str">
            <v>-</v>
          </cell>
          <cell r="F45" t="str">
            <v>-</v>
          </cell>
          <cell r="G45">
            <v>3</v>
          </cell>
          <cell r="H45">
            <v>2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  <cell r="N45">
            <v>0</v>
          </cell>
          <cell r="O45" t="str">
            <v>-</v>
          </cell>
          <cell r="P45" t="str">
            <v>-</v>
          </cell>
          <cell r="Q45" t="str">
            <v>-</v>
          </cell>
        </row>
        <row r="46">
          <cell r="B46">
            <v>6</v>
          </cell>
          <cell r="C46">
            <v>6</v>
          </cell>
          <cell r="D46" t="str">
            <v>-</v>
          </cell>
          <cell r="E46" t="str">
            <v>-</v>
          </cell>
          <cell r="F46" t="str">
            <v>-</v>
          </cell>
          <cell r="G46">
            <v>4</v>
          </cell>
          <cell r="H46">
            <v>2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  <cell r="N46">
            <v>0</v>
          </cell>
          <cell r="O46" t="str">
            <v>-</v>
          </cell>
          <cell r="P46" t="str">
            <v>-</v>
          </cell>
          <cell r="Q46" t="str">
            <v>-</v>
          </cell>
        </row>
        <row r="47">
          <cell r="B47">
            <v>2</v>
          </cell>
          <cell r="C47">
            <v>2</v>
          </cell>
          <cell r="D47" t="str">
            <v>-</v>
          </cell>
          <cell r="E47" t="str">
            <v>-</v>
          </cell>
          <cell r="F47" t="str">
            <v>-</v>
          </cell>
          <cell r="G47">
            <v>1</v>
          </cell>
          <cell r="H47">
            <v>1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>
            <v>0</v>
          </cell>
          <cell r="O47" t="str">
            <v>-</v>
          </cell>
          <cell r="P47" t="str">
            <v>-</v>
          </cell>
          <cell r="Q47" t="str">
            <v>-</v>
          </cell>
        </row>
        <row r="48">
          <cell r="B48" t="str">
            <v>-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>
            <v>0</v>
          </cell>
          <cell r="O48" t="str">
            <v>-</v>
          </cell>
          <cell r="P48" t="str">
            <v>-</v>
          </cell>
          <cell r="Q48" t="str">
            <v>-</v>
          </cell>
        </row>
        <row r="49">
          <cell r="B49">
            <v>2</v>
          </cell>
          <cell r="C49">
            <v>2</v>
          </cell>
          <cell r="D49" t="str">
            <v>-</v>
          </cell>
          <cell r="E49" t="str">
            <v>-</v>
          </cell>
          <cell r="F49" t="str">
            <v>-</v>
          </cell>
          <cell r="G49">
            <v>2</v>
          </cell>
          <cell r="H49" t="str">
            <v>-</v>
          </cell>
          <cell r="I49" t="str">
            <v>-</v>
          </cell>
          <cell r="J49" t="str">
            <v>-</v>
          </cell>
          <cell r="K49" t="str">
            <v>-</v>
          </cell>
          <cell r="L49" t="str">
            <v>-</v>
          </cell>
          <cell r="M49" t="str">
            <v>-</v>
          </cell>
          <cell r="N49">
            <v>0</v>
          </cell>
          <cell r="O49" t="str">
            <v>-</v>
          </cell>
          <cell r="P49" t="str">
            <v>-</v>
          </cell>
          <cell r="Q49" t="str">
            <v>-</v>
          </cell>
        </row>
        <row r="51">
          <cell r="B51">
            <v>9</v>
          </cell>
          <cell r="C51">
            <v>9</v>
          </cell>
          <cell r="D51" t="str">
            <v>-</v>
          </cell>
          <cell r="E51" t="str">
            <v>-</v>
          </cell>
          <cell r="F51" t="str">
            <v>-</v>
          </cell>
          <cell r="G51">
            <v>5</v>
          </cell>
          <cell r="H51">
            <v>4</v>
          </cell>
          <cell r="I51" t="str">
            <v>-</v>
          </cell>
          <cell r="J51" t="str">
            <v>-</v>
          </cell>
          <cell r="K51" t="str">
            <v>-</v>
          </cell>
          <cell r="L51" t="str">
            <v>-</v>
          </cell>
          <cell r="M51" t="str">
            <v>-</v>
          </cell>
          <cell r="N51">
            <v>0</v>
          </cell>
          <cell r="O51" t="str">
            <v>-</v>
          </cell>
          <cell r="P51" t="str">
            <v>-</v>
          </cell>
          <cell r="Q51" t="str">
            <v>-</v>
          </cell>
        </row>
        <row r="52">
          <cell r="B52">
            <v>6</v>
          </cell>
          <cell r="C52">
            <v>6</v>
          </cell>
          <cell r="D52" t="str">
            <v>-</v>
          </cell>
          <cell r="E52">
            <v>2</v>
          </cell>
          <cell r="F52" t="str">
            <v>-</v>
          </cell>
          <cell r="G52">
            <v>3</v>
          </cell>
          <cell r="H52">
            <v>1</v>
          </cell>
          <cell r="I52" t="str">
            <v>-</v>
          </cell>
          <cell r="J52" t="str">
            <v>-</v>
          </cell>
          <cell r="K52" t="str">
            <v>-</v>
          </cell>
          <cell r="L52" t="str">
            <v>-</v>
          </cell>
          <cell r="M52" t="str">
            <v>-</v>
          </cell>
          <cell r="N52">
            <v>0</v>
          </cell>
          <cell r="O52" t="str">
            <v>-</v>
          </cell>
          <cell r="P52" t="str">
            <v>-</v>
          </cell>
          <cell r="Q52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14表"/>
      <sheetName val="表１５"/>
    </sheetNames>
    <sheetDataSet>
      <sheetData sheetId="0"/>
      <sheetData sheetId="1">
        <row r="13">
          <cell r="A13" t="str">
            <v>　全　　　　　国</v>
          </cell>
          <cell r="B13">
            <v>98723</v>
          </cell>
          <cell r="C13">
            <v>89893</v>
          </cell>
          <cell r="D13">
            <v>21061</v>
          </cell>
          <cell r="E13">
            <v>41202</v>
          </cell>
          <cell r="F13">
            <v>24863</v>
          </cell>
          <cell r="G13">
            <v>2448</v>
          </cell>
        </row>
        <row r="22">
          <cell r="A22" t="str">
            <v>岡山市</v>
          </cell>
          <cell r="C22">
            <v>718</v>
          </cell>
          <cell r="D22">
            <v>147</v>
          </cell>
          <cell r="E22">
            <v>260</v>
          </cell>
          <cell r="F22">
            <v>166</v>
          </cell>
          <cell r="G22">
            <v>43</v>
          </cell>
          <cell r="H22">
            <v>0</v>
          </cell>
        </row>
        <row r="23">
          <cell r="A23" t="str">
            <v>33202　倉敷市</v>
          </cell>
          <cell r="C23">
            <v>335</v>
          </cell>
          <cell r="D23">
            <v>77</v>
          </cell>
          <cell r="E23">
            <v>160</v>
          </cell>
          <cell r="F23">
            <v>99</v>
          </cell>
          <cell r="G23">
            <v>5</v>
          </cell>
          <cell r="H23" t="str">
            <v>-</v>
          </cell>
        </row>
        <row r="24">
          <cell r="A24" t="str">
            <v>33203　津山市</v>
          </cell>
          <cell r="C24">
            <v>65</v>
          </cell>
          <cell r="D24">
            <v>11</v>
          </cell>
          <cell r="E24">
            <v>15</v>
          </cell>
          <cell r="F24">
            <v>10</v>
          </cell>
          <cell r="G24">
            <v>1</v>
          </cell>
          <cell r="H24" t="str">
            <v>-</v>
          </cell>
        </row>
        <row r="25">
          <cell r="A25" t="str">
            <v>33204　玉野市</v>
          </cell>
          <cell r="C25">
            <v>34</v>
          </cell>
          <cell r="D25">
            <v>7</v>
          </cell>
          <cell r="E25">
            <v>15</v>
          </cell>
          <cell r="F25">
            <v>9</v>
          </cell>
          <cell r="G25" t="str">
            <v>-</v>
          </cell>
          <cell r="H25" t="str">
            <v>-</v>
          </cell>
        </row>
        <row r="26">
          <cell r="A26" t="str">
            <v>33205　笠岡市</v>
          </cell>
          <cell r="C26">
            <v>35</v>
          </cell>
          <cell r="D26">
            <v>6</v>
          </cell>
          <cell r="E26">
            <v>8</v>
          </cell>
          <cell r="F26">
            <v>6</v>
          </cell>
          <cell r="G26" t="str">
            <v>-</v>
          </cell>
          <cell r="H26" t="str">
            <v>-</v>
          </cell>
        </row>
        <row r="28">
          <cell r="A28" t="str">
            <v>33207　井原市</v>
          </cell>
          <cell r="C28">
            <v>26</v>
          </cell>
          <cell r="D28">
            <v>8</v>
          </cell>
          <cell r="E28">
            <v>14</v>
          </cell>
          <cell r="F28">
            <v>9</v>
          </cell>
          <cell r="G28">
            <v>1</v>
          </cell>
          <cell r="H28" t="str">
            <v>-</v>
          </cell>
        </row>
        <row r="29">
          <cell r="A29" t="str">
            <v>33208　総社市</v>
          </cell>
          <cell r="C29">
            <v>36</v>
          </cell>
          <cell r="D29">
            <v>5</v>
          </cell>
          <cell r="E29">
            <v>14</v>
          </cell>
          <cell r="F29">
            <v>8</v>
          </cell>
          <cell r="G29" t="str">
            <v>-</v>
          </cell>
          <cell r="H29" t="str">
            <v>-</v>
          </cell>
        </row>
        <row r="30">
          <cell r="A30" t="str">
            <v>33209　高梁市</v>
          </cell>
          <cell r="C30">
            <v>21</v>
          </cell>
          <cell r="D30">
            <v>5</v>
          </cell>
          <cell r="E30">
            <v>10</v>
          </cell>
          <cell r="F30">
            <v>6</v>
          </cell>
          <cell r="G30" t="str">
            <v>-</v>
          </cell>
          <cell r="H30" t="str">
            <v>-</v>
          </cell>
        </row>
        <row r="31">
          <cell r="A31" t="str">
            <v>33210　新見市</v>
          </cell>
          <cell r="C31">
            <v>14</v>
          </cell>
          <cell r="D31">
            <v>3</v>
          </cell>
          <cell r="E31">
            <v>3</v>
          </cell>
          <cell r="F31">
            <v>1</v>
          </cell>
          <cell r="G31">
            <v>1</v>
          </cell>
          <cell r="H31" t="str">
            <v>-</v>
          </cell>
        </row>
        <row r="32">
          <cell r="A32" t="str">
            <v>33211　備前市</v>
          </cell>
          <cell r="C32">
            <v>24</v>
          </cell>
          <cell r="D32">
            <v>4</v>
          </cell>
          <cell r="E32">
            <v>10</v>
          </cell>
          <cell r="F32">
            <v>2</v>
          </cell>
          <cell r="G32" t="str">
            <v>-</v>
          </cell>
          <cell r="H32" t="str">
            <v>-</v>
          </cell>
        </row>
        <row r="34">
          <cell r="A34" t="str">
            <v>33212　瀬戸内市</v>
          </cell>
          <cell r="C34">
            <v>29</v>
          </cell>
          <cell r="D34">
            <v>7</v>
          </cell>
          <cell r="E34">
            <v>10</v>
          </cell>
          <cell r="F34">
            <v>6</v>
          </cell>
          <cell r="G34">
            <v>1</v>
          </cell>
          <cell r="H34" t="str">
            <v>-</v>
          </cell>
        </row>
        <row r="35">
          <cell r="A35" t="str">
            <v>33213　赤磐市</v>
          </cell>
          <cell r="C35">
            <v>22</v>
          </cell>
          <cell r="D35">
            <v>6</v>
          </cell>
          <cell r="E35">
            <v>11</v>
          </cell>
          <cell r="F35">
            <v>2</v>
          </cell>
          <cell r="G35" t="str">
            <v>-</v>
          </cell>
          <cell r="H35" t="str">
            <v>-</v>
          </cell>
        </row>
        <row r="36">
          <cell r="A36" t="str">
            <v>33214　真庭市</v>
          </cell>
          <cell r="C36">
            <v>23</v>
          </cell>
          <cell r="D36">
            <v>4</v>
          </cell>
          <cell r="E36">
            <v>7</v>
          </cell>
          <cell r="F36" t="str">
            <v>-</v>
          </cell>
          <cell r="G36" t="str">
            <v>-</v>
          </cell>
          <cell r="H36" t="str">
            <v>-</v>
          </cell>
        </row>
        <row r="37">
          <cell r="A37" t="str">
            <v>33215　美作市</v>
          </cell>
          <cell r="C37">
            <v>11</v>
          </cell>
          <cell r="D37">
            <v>3</v>
          </cell>
          <cell r="E37">
            <v>3</v>
          </cell>
          <cell r="F37">
            <v>1</v>
          </cell>
          <cell r="G37" t="str">
            <v>-</v>
          </cell>
          <cell r="H37" t="str">
            <v>-</v>
          </cell>
        </row>
        <row r="38">
          <cell r="A38" t="str">
            <v>33216　浅口市</v>
          </cell>
          <cell r="C38">
            <v>17</v>
          </cell>
          <cell r="D38">
            <v>1</v>
          </cell>
          <cell r="E38">
            <v>4</v>
          </cell>
          <cell r="F38">
            <v>2</v>
          </cell>
          <cell r="G38" t="str">
            <v>-</v>
          </cell>
          <cell r="H38" t="str">
            <v>-</v>
          </cell>
        </row>
        <row r="40">
          <cell r="A40" t="str">
            <v>33346　和気町</v>
          </cell>
          <cell r="C40">
            <v>6</v>
          </cell>
          <cell r="D40">
            <v>1</v>
          </cell>
          <cell r="E40">
            <v>2</v>
          </cell>
          <cell r="F40" t="str">
            <v>-</v>
          </cell>
          <cell r="G40" t="str">
            <v>-</v>
          </cell>
          <cell r="H40" t="str">
            <v>-</v>
          </cell>
        </row>
        <row r="41">
          <cell r="A41" t="str">
            <v>33423　早島町</v>
          </cell>
          <cell r="C41">
            <v>11</v>
          </cell>
          <cell r="D41">
            <v>1</v>
          </cell>
          <cell r="E41">
            <v>5</v>
          </cell>
          <cell r="F41">
            <v>1</v>
          </cell>
          <cell r="G41">
            <v>1</v>
          </cell>
          <cell r="H41" t="str">
            <v>-</v>
          </cell>
        </row>
        <row r="42">
          <cell r="A42" t="str">
            <v>33445　里庄町</v>
          </cell>
          <cell r="C42">
            <v>7</v>
          </cell>
          <cell r="D42">
            <v>3</v>
          </cell>
          <cell r="E42">
            <v>4</v>
          </cell>
          <cell r="F42">
            <v>5</v>
          </cell>
          <cell r="G42" t="str">
            <v>-</v>
          </cell>
          <cell r="H42" t="str">
            <v>-</v>
          </cell>
        </row>
        <row r="43">
          <cell r="A43" t="str">
            <v>33461　矢掛町</v>
          </cell>
          <cell r="C43">
            <v>6</v>
          </cell>
          <cell r="D43">
            <v>1</v>
          </cell>
          <cell r="E43">
            <v>2</v>
          </cell>
          <cell r="F43">
            <v>2</v>
          </cell>
          <cell r="G43" t="str">
            <v>-</v>
          </cell>
          <cell r="H43" t="str">
            <v>-</v>
          </cell>
        </row>
        <row r="44">
          <cell r="A44" t="str">
            <v>33586　新庄村</v>
          </cell>
          <cell r="C44">
            <v>1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</row>
        <row r="46">
          <cell r="A46" t="str">
            <v>33606　鏡野町</v>
          </cell>
          <cell r="C46">
            <v>5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</row>
        <row r="47">
          <cell r="A47" t="str">
            <v>33622　勝央町</v>
          </cell>
          <cell r="C47">
            <v>5</v>
          </cell>
          <cell r="D47">
            <v>1</v>
          </cell>
          <cell r="E47">
            <v>2</v>
          </cell>
          <cell r="F47">
            <v>1</v>
          </cell>
          <cell r="G47" t="str">
            <v>-</v>
          </cell>
          <cell r="H47" t="str">
            <v>-</v>
          </cell>
        </row>
        <row r="48">
          <cell r="A48" t="str">
            <v>33623　奈義町</v>
          </cell>
          <cell r="C48">
            <v>2</v>
          </cell>
          <cell r="D48">
            <v>2</v>
          </cell>
          <cell r="E48">
            <v>1</v>
          </cell>
          <cell r="F48">
            <v>2</v>
          </cell>
          <cell r="G48" t="str">
            <v>-</v>
          </cell>
          <cell r="H48" t="str">
            <v>-</v>
          </cell>
        </row>
        <row r="49">
          <cell r="A49" t="str">
            <v>33643　西粟倉村</v>
          </cell>
          <cell r="C49" t="str">
            <v>-</v>
          </cell>
          <cell r="D49" t="str">
            <v>-</v>
          </cell>
          <cell r="E49" t="str">
            <v>-</v>
          </cell>
          <cell r="F49" t="str">
            <v>-</v>
          </cell>
          <cell r="G49" t="str">
            <v>-</v>
          </cell>
          <cell r="H49" t="str">
            <v>-</v>
          </cell>
        </row>
        <row r="50">
          <cell r="A50" t="str">
            <v>33663　久米南町</v>
          </cell>
          <cell r="C50">
            <v>2</v>
          </cell>
          <cell r="D50">
            <v>1</v>
          </cell>
          <cell r="E50">
            <v>1</v>
          </cell>
          <cell r="F50">
            <v>1</v>
          </cell>
          <cell r="G50" t="str">
            <v>-</v>
          </cell>
          <cell r="H50" t="str">
            <v>-</v>
          </cell>
        </row>
        <row r="52">
          <cell r="A52" t="str">
            <v>33666　美咲町</v>
          </cell>
          <cell r="C52">
            <v>9</v>
          </cell>
          <cell r="D52" t="str">
            <v>-</v>
          </cell>
          <cell r="E52">
            <v>3</v>
          </cell>
          <cell r="F52">
            <v>1</v>
          </cell>
          <cell r="G52" t="str">
            <v>-</v>
          </cell>
          <cell r="H52" t="str">
            <v>-</v>
          </cell>
        </row>
        <row r="53">
          <cell r="A53" t="str">
            <v>33681　吉備中央町</v>
          </cell>
          <cell r="C53">
            <v>6</v>
          </cell>
          <cell r="D53" t="str">
            <v>-</v>
          </cell>
          <cell r="E53">
            <v>2</v>
          </cell>
          <cell r="F53" t="str">
            <v>-</v>
          </cell>
          <cell r="G53" t="str">
            <v>-</v>
          </cell>
          <cell r="H53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15表"/>
      <sheetName val="4-15"/>
    </sheetNames>
    <sheetDataSet>
      <sheetData sheetId="0"/>
      <sheetData sheetId="1">
        <row r="11">
          <cell r="A11" t="str">
            <v>　全　　　　　国</v>
          </cell>
          <cell r="C11">
            <v>145603</v>
          </cell>
          <cell r="D11">
            <v>18884</v>
          </cell>
          <cell r="F11">
            <v>52013</v>
          </cell>
          <cell r="G11">
            <v>49211</v>
          </cell>
          <cell r="H11">
            <v>159</v>
          </cell>
          <cell r="J11">
            <v>7538</v>
          </cell>
          <cell r="K11">
            <v>4580</v>
          </cell>
          <cell r="M11">
            <v>47256</v>
          </cell>
          <cell r="N11">
            <v>31916</v>
          </cell>
          <cell r="O11">
            <v>15340</v>
          </cell>
          <cell r="P11">
            <v>6303</v>
          </cell>
          <cell r="Q11">
            <v>6066</v>
          </cell>
          <cell r="R11">
            <v>11714</v>
          </cell>
        </row>
        <row r="21">
          <cell r="A21" t="str">
            <v>岡山市</v>
          </cell>
          <cell r="C21">
            <v>888</v>
          </cell>
          <cell r="D21">
            <v>109</v>
          </cell>
          <cell r="F21">
            <v>389</v>
          </cell>
          <cell r="G21">
            <v>373</v>
          </cell>
          <cell r="H21">
            <v>0</v>
          </cell>
          <cell r="J21">
            <v>169</v>
          </cell>
          <cell r="K21">
            <v>99</v>
          </cell>
          <cell r="M21">
            <v>272</v>
          </cell>
          <cell r="N21">
            <v>155</v>
          </cell>
          <cell r="O21">
            <v>117</v>
          </cell>
          <cell r="P21">
            <v>50</v>
          </cell>
          <cell r="Q21">
            <v>38</v>
          </cell>
          <cell r="R21">
            <v>105</v>
          </cell>
        </row>
        <row r="22">
          <cell r="A22" t="str">
            <v>33202　倉敷市</v>
          </cell>
          <cell r="C22">
            <v>422</v>
          </cell>
          <cell r="D22">
            <v>62</v>
          </cell>
          <cell r="F22">
            <v>289</v>
          </cell>
          <cell r="G22">
            <v>278</v>
          </cell>
          <cell r="H22">
            <v>1</v>
          </cell>
          <cell r="J22">
            <v>15</v>
          </cell>
          <cell r="K22">
            <v>10</v>
          </cell>
          <cell r="M22">
            <v>46</v>
          </cell>
          <cell r="N22">
            <v>6</v>
          </cell>
          <cell r="O22">
            <v>40</v>
          </cell>
          <cell r="P22">
            <v>20</v>
          </cell>
          <cell r="Q22">
            <v>11</v>
          </cell>
          <cell r="R22">
            <v>16</v>
          </cell>
        </row>
        <row r="23">
          <cell r="A23" t="str">
            <v>33203　津山市</v>
          </cell>
          <cell r="C23">
            <v>142</v>
          </cell>
          <cell r="D23">
            <v>15</v>
          </cell>
          <cell r="F23">
            <v>50</v>
          </cell>
          <cell r="G23">
            <v>50</v>
          </cell>
          <cell r="H23" t="str">
            <v>-</v>
          </cell>
          <cell r="J23" t="str">
            <v>-</v>
          </cell>
          <cell r="K23" t="str">
            <v>-</v>
          </cell>
          <cell r="M23">
            <v>11</v>
          </cell>
          <cell r="N23" t="str">
            <v>-</v>
          </cell>
          <cell r="O23">
            <v>11</v>
          </cell>
          <cell r="P23">
            <v>14</v>
          </cell>
          <cell r="Q23" t="str">
            <v>-</v>
          </cell>
          <cell r="R23">
            <v>4</v>
          </cell>
        </row>
        <row r="24">
          <cell r="A24" t="str">
            <v>33204　玉野市</v>
          </cell>
          <cell r="C24">
            <v>62</v>
          </cell>
          <cell r="D24">
            <v>21</v>
          </cell>
          <cell r="F24">
            <v>25</v>
          </cell>
          <cell r="G24">
            <v>25</v>
          </cell>
          <cell r="H24" t="str">
            <v>-</v>
          </cell>
          <cell r="J24" t="str">
            <v>-</v>
          </cell>
          <cell r="K24" t="str">
            <v>-</v>
          </cell>
          <cell r="M24">
            <v>10</v>
          </cell>
          <cell r="N24">
            <v>2</v>
          </cell>
          <cell r="O24">
            <v>8</v>
          </cell>
          <cell r="P24" t="str">
            <v>-</v>
          </cell>
          <cell r="Q24" t="str">
            <v>-</v>
          </cell>
          <cell r="R24">
            <v>1</v>
          </cell>
        </row>
        <row r="25">
          <cell r="A25" t="str">
            <v>33205　笠岡市</v>
          </cell>
          <cell r="C25">
            <v>53</v>
          </cell>
          <cell r="D25">
            <v>8</v>
          </cell>
          <cell r="F25">
            <v>24</v>
          </cell>
          <cell r="G25">
            <v>24</v>
          </cell>
          <cell r="H25" t="str">
            <v>-</v>
          </cell>
          <cell r="J25" t="str">
            <v>-</v>
          </cell>
          <cell r="K25" t="str">
            <v>-</v>
          </cell>
          <cell r="M25">
            <v>1</v>
          </cell>
          <cell r="N25" t="str">
            <v>-</v>
          </cell>
          <cell r="O25">
            <v>1</v>
          </cell>
          <cell r="P25">
            <v>1</v>
          </cell>
          <cell r="Q25">
            <v>2</v>
          </cell>
          <cell r="R25" t="str">
            <v>-</v>
          </cell>
        </row>
        <row r="27">
          <cell r="A27" t="str">
            <v>33207　井原市</v>
          </cell>
          <cell r="C27">
            <v>40</v>
          </cell>
          <cell r="D27">
            <v>6</v>
          </cell>
          <cell r="F27">
            <v>11</v>
          </cell>
          <cell r="G27">
            <v>11</v>
          </cell>
          <cell r="H27" t="str">
            <v>-</v>
          </cell>
          <cell r="J27" t="str">
            <v>-</v>
          </cell>
          <cell r="K27" t="str">
            <v>-</v>
          </cell>
          <cell r="M27">
            <v>1</v>
          </cell>
          <cell r="N27" t="str">
            <v>-</v>
          </cell>
          <cell r="O27">
            <v>1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33208　総社市</v>
          </cell>
          <cell r="C28">
            <v>48</v>
          </cell>
          <cell r="D28">
            <v>7</v>
          </cell>
          <cell r="F28">
            <v>10</v>
          </cell>
          <cell r="G28">
            <v>8</v>
          </cell>
          <cell r="H28" t="str">
            <v>-</v>
          </cell>
          <cell r="J28" t="str">
            <v>-</v>
          </cell>
          <cell r="K28" t="str">
            <v>-</v>
          </cell>
          <cell r="M28">
            <v>7</v>
          </cell>
          <cell r="N28" t="str">
            <v>-</v>
          </cell>
          <cell r="O28">
            <v>7</v>
          </cell>
          <cell r="P28" t="str">
            <v>-</v>
          </cell>
          <cell r="Q28">
            <v>2</v>
          </cell>
          <cell r="R28" t="str">
            <v>-</v>
          </cell>
        </row>
        <row r="29">
          <cell r="A29" t="str">
            <v>33209　高梁市</v>
          </cell>
          <cell r="C29">
            <v>27</v>
          </cell>
          <cell r="D29">
            <v>5</v>
          </cell>
          <cell r="F29">
            <v>15</v>
          </cell>
          <cell r="G29">
            <v>14</v>
          </cell>
          <cell r="H29" t="str">
            <v>-</v>
          </cell>
          <cell r="J29">
            <v>2</v>
          </cell>
          <cell r="K29">
            <v>2</v>
          </cell>
          <cell r="M29">
            <v>3</v>
          </cell>
          <cell r="N29" t="str">
            <v>-</v>
          </cell>
          <cell r="O29">
            <v>3</v>
          </cell>
          <cell r="P29">
            <v>4</v>
          </cell>
          <cell r="Q29">
            <v>1</v>
          </cell>
          <cell r="R29" t="str">
            <v>-</v>
          </cell>
        </row>
        <row r="30">
          <cell r="A30" t="str">
            <v>33210　新見市</v>
          </cell>
          <cell r="C30">
            <v>30</v>
          </cell>
          <cell r="D30">
            <v>4</v>
          </cell>
          <cell r="F30">
            <v>6</v>
          </cell>
          <cell r="G30">
            <v>6</v>
          </cell>
          <cell r="H30" t="str">
            <v>-</v>
          </cell>
          <cell r="J30">
            <v>1</v>
          </cell>
          <cell r="K30">
            <v>1</v>
          </cell>
          <cell r="M30">
            <v>2</v>
          </cell>
          <cell r="N30">
            <v>1</v>
          </cell>
          <cell r="O30">
            <v>1</v>
          </cell>
          <cell r="P30" t="str">
            <v>-</v>
          </cell>
          <cell r="Q30">
            <v>1</v>
          </cell>
          <cell r="R30" t="str">
            <v>-</v>
          </cell>
        </row>
        <row r="31">
          <cell r="A31" t="str">
            <v>33211　備前市</v>
          </cell>
          <cell r="C31">
            <v>22</v>
          </cell>
          <cell r="D31">
            <v>3</v>
          </cell>
          <cell r="F31">
            <v>16</v>
          </cell>
          <cell r="G31">
            <v>16</v>
          </cell>
          <cell r="H31" t="str">
            <v>-</v>
          </cell>
          <cell r="J31" t="str">
            <v>-</v>
          </cell>
          <cell r="K31" t="str">
            <v>-</v>
          </cell>
          <cell r="M31">
            <v>13</v>
          </cell>
          <cell r="N31">
            <v>10</v>
          </cell>
          <cell r="O31">
            <v>3</v>
          </cell>
          <cell r="P31" t="str">
            <v>-</v>
          </cell>
          <cell r="Q31" t="str">
            <v>-</v>
          </cell>
          <cell r="R31">
            <v>1</v>
          </cell>
        </row>
        <row r="33">
          <cell r="A33" t="str">
            <v>33212　瀬戸内市</v>
          </cell>
          <cell r="C33">
            <v>27</v>
          </cell>
          <cell r="D33">
            <v>5</v>
          </cell>
          <cell r="F33">
            <v>12</v>
          </cell>
          <cell r="G33">
            <v>11</v>
          </cell>
          <cell r="H33" t="str">
            <v>-</v>
          </cell>
          <cell r="J33" t="str">
            <v>-</v>
          </cell>
          <cell r="K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33213　赤磐市</v>
          </cell>
          <cell r="C34">
            <v>37</v>
          </cell>
          <cell r="D34">
            <v>3</v>
          </cell>
          <cell r="F34">
            <v>8</v>
          </cell>
          <cell r="G34">
            <v>8</v>
          </cell>
          <cell r="H34" t="str">
            <v>-</v>
          </cell>
          <cell r="J34" t="str">
            <v>-</v>
          </cell>
          <cell r="K34" t="str">
            <v>-</v>
          </cell>
          <cell r="M34">
            <v>5</v>
          </cell>
          <cell r="N34">
            <v>2</v>
          </cell>
          <cell r="O34">
            <v>3</v>
          </cell>
          <cell r="P34" t="str">
            <v>-</v>
          </cell>
          <cell r="Q34">
            <v>3</v>
          </cell>
          <cell r="R34" t="str">
            <v>-</v>
          </cell>
        </row>
        <row r="35">
          <cell r="A35" t="str">
            <v>33214　真庭市</v>
          </cell>
          <cell r="C35">
            <v>40</v>
          </cell>
          <cell r="D35">
            <v>9</v>
          </cell>
          <cell r="F35">
            <v>16</v>
          </cell>
          <cell r="G35">
            <v>16</v>
          </cell>
          <cell r="H35" t="str">
            <v>-</v>
          </cell>
          <cell r="J35" t="str">
            <v>-</v>
          </cell>
          <cell r="K35" t="str">
            <v>-</v>
          </cell>
          <cell r="M35">
            <v>2</v>
          </cell>
          <cell r="N35" t="str">
            <v>-</v>
          </cell>
          <cell r="O35">
            <v>2</v>
          </cell>
          <cell r="P35">
            <v>1</v>
          </cell>
          <cell r="Q35" t="str">
            <v>-</v>
          </cell>
          <cell r="R35" t="str">
            <v>-</v>
          </cell>
        </row>
        <row r="36">
          <cell r="A36" t="str">
            <v>33215　美作市</v>
          </cell>
          <cell r="C36">
            <v>32</v>
          </cell>
          <cell r="D36">
            <v>8</v>
          </cell>
          <cell r="F36">
            <v>5</v>
          </cell>
          <cell r="G36">
            <v>4</v>
          </cell>
          <cell r="H36" t="str">
            <v>-</v>
          </cell>
          <cell r="J36" t="str">
            <v>-</v>
          </cell>
          <cell r="K36" t="str">
            <v>-</v>
          </cell>
          <cell r="M36">
            <v>4</v>
          </cell>
          <cell r="N36" t="str">
            <v>-</v>
          </cell>
          <cell r="O36">
            <v>4</v>
          </cell>
          <cell r="P36" t="str">
            <v>-</v>
          </cell>
          <cell r="Q36" t="str">
            <v>-</v>
          </cell>
          <cell r="R36">
            <v>1</v>
          </cell>
        </row>
        <row r="37">
          <cell r="A37" t="str">
            <v>33216　浅口市</v>
          </cell>
          <cell r="C37">
            <v>27</v>
          </cell>
          <cell r="D37">
            <v>5</v>
          </cell>
          <cell r="F37">
            <v>8</v>
          </cell>
          <cell r="G37">
            <v>7</v>
          </cell>
          <cell r="H37" t="str">
            <v>-</v>
          </cell>
          <cell r="J37" t="str">
            <v>-</v>
          </cell>
          <cell r="K37" t="str">
            <v>-</v>
          </cell>
          <cell r="M37">
            <v>2</v>
          </cell>
          <cell r="N37" t="str">
            <v>-</v>
          </cell>
          <cell r="O37">
            <v>2</v>
          </cell>
          <cell r="P37" t="str">
            <v>-</v>
          </cell>
          <cell r="Q37">
            <v>1</v>
          </cell>
          <cell r="R37" t="str">
            <v>-</v>
          </cell>
        </row>
        <row r="39">
          <cell r="A39" t="str">
            <v>33346　和気町</v>
          </cell>
          <cell r="C39">
            <v>17</v>
          </cell>
          <cell r="D39">
            <v>2</v>
          </cell>
          <cell r="F39">
            <v>5</v>
          </cell>
          <cell r="G39">
            <v>5</v>
          </cell>
          <cell r="H39" t="str">
            <v>-</v>
          </cell>
          <cell r="J39" t="str">
            <v>-</v>
          </cell>
          <cell r="K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>
            <v>1</v>
          </cell>
          <cell r="R39">
            <v>1</v>
          </cell>
        </row>
        <row r="40">
          <cell r="A40" t="str">
            <v>33423　早島町</v>
          </cell>
          <cell r="C40">
            <v>8</v>
          </cell>
          <cell r="D40" t="str">
            <v>-</v>
          </cell>
          <cell r="F40">
            <v>8</v>
          </cell>
          <cell r="G40">
            <v>8</v>
          </cell>
          <cell r="H40" t="str">
            <v>-</v>
          </cell>
          <cell r="J40" t="str">
            <v>-</v>
          </cell>
          <cell r="K40" t="str">
            <v>-</v>
          </cell>
          <cell r="M40">
            <v>1</v>
          </cell>
          <cell r="N40" t="str">
            <v>-</v>
          </cell>
          <cell r="O40">
            <v>1</v>
          </cell>
          <cell r="P40" t="str">
            <v>-</v>
          </cell>
          <cell r="Q40" t="str">
            <v>-</v>
          </cell>
          <cell r="R40">
            <v>1</v>
          </cell>
        </row>
        <row r="41">
          <cell r="A41" t="str">
            <v>33445　里庄町</v>
          </cell>
          <cell r="C41">
            <v>10</v>
          </cell>
          <cell r="D41" t="str">
            <v>-</v>
          </cell>
          <cell r="F41">
            <v>3</v>
          </cell>
          <cell r="G41">
            <v>2</v>
          </cell>
          <cell r="H41" t="str">
            <v>-</v>
          </cell>
          <cell r="J41" t="str">
            <v>-</v>
          </cell>
          <cell r="K41" t="str">
            <v>-</v>
          </cell>
          <cell r="M41">
            <v>5</v>
          </cell>
          <cell r="N41">
            <v>5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33461　矢掛町</v>
          </cell>
          <cell r="C42">
            <v>13</v>
          </cell>
          <cell r="D42">
            <v>1</v>
          </cell>
          <cell r="F42">
            <v>6</v>
          </cell>
          <cell r="G42">
            <v>5</v>
          </cell>
          <cell r="H42" t="str">
            <v>-</v>
          </cell>
          <cell r="J42" t="str">
            <v>-</v>
          </cell>
          <cell r="K42" t="str">
            <v>-</v>
          </cell>
          <cell r="M42" t="str">
            <v>-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33586　新庄村</v>
          </cell>
          <cell r="C43" t="str">
            <v>-</v>
          </cell>
          <cell r="D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J43" t="str">
            <v>-</v>
          </cell>
          <cell r="K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5">
          <cell r="A45" t="str">
            <v>33606　鏡野町</v>
          </cell>
          <cell r="C45">
            <v>4</v>
          </cell>
          <cell r="D45">
            <v>1</v>
          </cell>
          <cell r="F45">
            <v>5</v>
          </cell>
          <cell r="G45">
            <v>5</v>
          </cell>
          <cell r="H45" t="str">
            <v>-</v>
          </cell>
          <cell r="J45" t="str">
            <v>-</v>
          </cell>
          <cell r="K45" t="str">
            <v>-</v>
          </cell>
          <cell r="M45" t="str">
            <v>-</v>
          </cell>
          <cell r="N45" t="str">
            <v>-</v>
          </cell>
          <cell r="O45" t="str">
            <v>-</v>
          </cell>
          <cell r="P45" t="str">
            <v>-</v>
          </cell>
          <cell r="Q45">
            <v>3</v>
          </cell>
          <cell r="R45" t="str">
            <v>-</v>
          </cell>
        </row>
        <row r="46">
          <cell r="A46" t="str">
            <v>33622　勝央町</v>
          </cell>
          <cell r="C46">
            <v>11</v>
          </cell>
          <cell r="D46">
            <v>1</v>
          </cell>
          <cell r="F46">
            <v>3</v>
          </cell>
          <cell r="G46">
            <v>3</v>
          </cell>
          <cell r="H46" t="str">
            <v>-</v>
          </cell>
          <cell r="J46" t="str">
            <v>-</v>
          </cell>
          <cell r="K46" t="str">
            <v>-</v>
          </cell>
          <cell r="M46">
            <v>22</v>
          </cell>
          <cell r="N46">
            <v>22</v>
          </cell>
          <cell r="O46" t="str">
            <v>-</v>
          </cell>
          <cell r="P46" t="str">
            <v>-</v>
          </cell>
          <cell r="Q46" t="str">
            <v>-</v>
          </cell>
          <cell r="R46" t="str">
            <v>-</v>
          </cell>
        </row>
        <row r="47">
          <cell r="A47" t="str">
            <v>33623　奈義町</v>
          </cell>
          <cell r="C47">
            <v>3</v>
          </cell>
          <cell r="D47">
            <v>1</v>
          </cell>
          <cell r="F47" t="str">
            <v>-</v>
          </cell>
          <cell r="G47" t="str">
            <v>-</v>
          </cell>
          <cell r="H47" t="str">
            <v>-</v>
          </cell>
          <cell r="J47" t="str">
            <v>-</v>
          </cell>
          <cell r="K47" t="str">
            <v>-</v>
          </cell>
          <cell r="M47">
            <v>1</v>
          </cell>
          <cell r="N47">
            <v>1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33643　西粟倉村</v>
          </cell>
          <cell r="C48" t="str">
            <v>-</v>
          </cell>
          <cell r="D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J48" t="str">
            <v>-</v>
          </cell>
          <cell r="K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33663　久米南町</v>
          </cell>
          <cell r="C49">
            <v>3</v>
          </cell>
          <cell r="D49">
            <v>1</v>
          </cell>
          <cell r="F49">
            <v>1</v>
          </cell>
          <cell r="G49" t="str">
            <v>-</v>
          </cell>
          <cell r="H49" t="str">
            <v>-</v>
          </cell>
          <cell r="J49" t="str">
            <v>-</v>
          </cell>
          <cell r="K49" t="str">
            <v>-</v>
          </cell>
          <cell r="M49" t="str">
            <v>-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1">
          <cell r="A51" t="str">
            <v>33666　美咲町</v>
          </cell>
          <cell r="C51" t="str">
            <v>-</v>
          </cell>
          <cell r="D51" t="str">
            <v>-</v>
          </cell>
          <cell r="F51">
            <v>2</v>
          </cell>
          <cell r="G51">
            <v>2</v>
          </cell>
          <cell r="H51" t="str">
            <v>-</v>
          </cell>
          <cell r="J51" t="str">
            <v>-</v>
          </cell>
          <cell r="K51" t="str">
            <v>-</v>
          </cell>
          <cell r="M51">
            <v>3</v>
          </cell>
          <cell r="N51">
            <v>2</v>
          </cell>
          <cell r="O51">
            <v>1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33681　吉備中央町</v>
          </cell>
          <cell r="C52">
            <v>3</v>
          </cell>
          <cell r="D52" t="str">
            <v>-</v>
          </cell>
          <cell r="F52">
            <v>7</v>
          </cell>
          <cell r="G52">
            <v>7</v>
          </cell>
          <cell r="H52" t="str">
            <v>-</v>
          </cell>
          <cell r="J52" t="str">
            <v>-</v>
          </cell>
          <cell r="K52" t="str">
            <v>-</v>
          </cell>
          <cell r="M52" t="str">
            <v>-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B1" sqref="B1"/>
    </sheetView>
  </sheetViews>
  <sheetFormatPr defaultRowHeight="13.5" x14ac:dyDescent="0.15"/>
  <cols>
    <col min="1" max="1" width="20.25" bestFit="1" customWidth="1"/>
    <col min="2" max="2" width="42.5" customWidth="1"/>
    <col min="3" max="3" width="8.25" bestFit="1" customWidth="1"/>
  </cols>
  <sheetData>
    <row r="1" spans="1:3" ht="30" customHeight="1" x14ac:dyDescent="0.15">
      <c r="A1" s="803" t="s">
        <v>670</v>
      </c>
    </row>
    <row r="2" spans="1:3" ht="30" customHeight="1" x14ac:dyDescent="0.15">
      <c r="A2" s="804" t="s">
        <v>671</v>
      </c>
      <c r="B2" s="813" t="s">
        <v>672</v>
      </c>
      <c r="C2" s="806" t="s">
        <v>685</v>
      </c>
    </row>
    <row r="3" spans="1:3" ht="30" customHeight="1" x14ac:dyDescent="0.15">
      <c r="A3" s="807"/>
      <c r="B3" s="805" t="s">
        <v>673</v>
      </c>
      <c r="C3" s="812" t="s">
        <v>686</v>
      </c>
    </row>
    <row r="4" spans="1:3" ht="30" customHeight="1" x14ac:dyDescent="0.15">
      <c r="A4" s="807"/>
      <c r="B4" s="805" t="s">
        <v>674</v>
      </c>
      <c r="C4" s="806" t="s">
        <v>687</v>
      </c>
    </row>
    <row r="5" spans="1:3" ht="30" customHeight="1" x14ac:dyDescent="0.15">
      <c r="A5" s="807"/>
      <c r="B5" s="805" t="s">
        <v>675</v>
      </c>
      <c r="C5" s="806" t="s">
        <v>688</v>
      </c>
    </row>
    <row r="6" spans="1:3" ht="30" customHeight="1" x14ac:dyDescent="0.15">
      <c r="A6" s="807"/>
      <c r="B6" s="805" t="s">
        <v>676</v>
      </c>
      <c r="C6" s="806" t="s">
        <v>689</v>
      </c>
    </row>
    <row r="7" spans="1:3" ht="30" customHeight="1" x14ac:dyDescent="0.15">
      <c r="A7" s="807"/>
      <c r="B7" s="805" t="s">
        <v>677</v>
      </c>
      <c r="C7" s="806" t="s">
        <v>690</v>
      </c>
    </row>
    <row r="8" spans="1:3" ht="30" customHeight="1" x14ac:dyDescent="0.15">
      <c r="A8" s="807"/>
      <c r="B8" s="805" t="s">
        <v>678</v>
      </c>
      <c r="C8" s="806" t="s">
        <v>691</v>
      </c>
    </row>
    <row r="9" spans="1:3" ht="30" customHeight="1" x14ac:dyDescent="0.15">
      <c r="A9" s="807"/>
      <c r="B9" s="805" t="s">
        <v>679</v>
      </c>
      <c r="C9" s="806" t="s">
        <v>692</v>
      </c>
    </row>
    <row r="10" spans="1:3" ht="30" customHeight="1" x14ac:dyDescent="0.15">
      <c r="A10" s="807"/>
      <c r="B10" s="805" t="s">
        <v>680</v>
      </c>
      <c r="C10" s="806" t="s">
        <v>693</v>
      </c>
    </row>
    <row r="11" spans="1:3" ht="30" customHeight="1" x14ac:dyDescent="0.15">
      <c r="A11" s="807"/>
      <c r="B11" s="805" t="s">
        <v>681</v>
      </c>
      <c r="C11" s="806" t="s">
        <v>694</v>
      </c>
    </row>
    <row r="12" spans="1:3" ht="30" customHeight="1" x14ac:dyDescent="0.15">
      <c r="A12" s="808"/>
      <c r="B12" s="805" t="s">
        <v>682</v>
      </c>
      <c r="C12" s="806" t="s">
        <v>695</v>
      </c>
    </row>
    <row r="13" spans="1:3" ht="30" customHeight="1" x14ac:dyDescent="0.15">
      <c r="A13" s="809" t="s">
        <v>710</v>
      </c>
      <c r="B13" s="805" t="s">
        <v>696</v>
      </c>
      <c r="C13" s="806" t="s">
        <v>697</v>
      </c>
    </row>
    <row r="14" spans="1:3" ht="30" customHeight="1" x14ac:dyDescent="0.15">
      <c r="A14" s="810"/>
      <c r="B14" s="805" t="s">
        <v>698</v>
      </c>
      <c r="C14" s="806" t="s">
        <v>699</v>
      </c>
    </row>
    <row r="15" spans="1:3" ht="30" customHeight="1" x14ac:dyDescent="0.15">
      <c r="A15" s="810"/>
      <c r="B15" s="805" t="s">
        <v>700</v>
      </c>
      <c r="C15" s="806" t="s">
        <v>701</v>
      </c>
    </row>
    <row r="16" spans="1:3" ht="30" customHeight="1" x14ac:dyDescent="0.15">
      <c r="A16" s="810"/>
      <c r="B16" s="805" t="s">
        <v>702</v>
      </c>
      <c r="C16" s="806" t="s">
        <v>703</v>
      </c>
    </row>
    <row r="17" spans="1:3" ht="30" customHeight="1" x14ac:dyDescent="0.15">
      <c r="A17" s="810"/>
      <c r="B17" s="805" t="s">
        <v>704</v>
      </c>
      <c r="C17" s="806" t="s">
        <v>705</v>
      </c>
    </row>
    <row r="18" spans="1:3" ht="30" customHeight="1" x14ac:dyDescent="0.15">
      <c r="A18" s="810"/>
      <c r="B18" s="805" t="s">
        <v>706</v>
      </c>
      <c r="C18" s="806" t="s">
        <v>707</v>
      </c>
    </row>
    <row r="19" spans="1:3" ht="27" x14ac:dyDescent="0.15">
      <c r="A19" s="810"/>
      <c r="B19" s="805" t="s">
        <v>683</v>
      </c>
      <c r="C19" s="806" t="s">
        <v>708</v>
      </c>
    </row>
    <row r="20" spans="1:3" ht="27" x14ac:dyDescent="0.15">
      <c r="A20" s="811"/>
      <c r="B20" s="805" t="s">
        <v>684</v>
      </c>
      <c r="C20" s="806" t="s">
        <v>709</v>
      </c>
    </row>
  </sheetData>
  <mergeCells count="2">
    <mergeCell ref="A2:A12"/>
    <mergeCell ref="A13:A20"/>
  </mergeCells>
  <phoneticPr fontId="1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/>
  </sheetViews>
  <sheetFormatPr defaultRowHeight="13.5" x14ac:dyDescent="0.15"/>
  <cols>
    <col min="1" max="1" width="11.125" style="360" customWidth="1"/>
    <col min="2" max="2" width="13.25" style="360" customWidth="1"/>
    <col min="3" max="9" width="12.125" style="360" customWidth="1"/>
  </cols>
  <sheetData>
    <row r="1" spans="1:9" ht="14.25" x14ac:dyDescent="0.15">
      <c r="A1" s="501" t="s">
        <v>536</v>
      </c>
    </row>
    <row r="2" spans="1:9" ht="14.25" thickBot="1" x14ac:dyDescent="0.2">
      <c r="B2" s="362"/>
      <c r="C2" s="362"/>
      <c r="D2" s="362"/>
      <c r="E2" s="362"/>
      <c r="F2" s="362"/>
      <c r="G2" s="362"/>
      <c r="H2" s="362"/>
      <c r="I2" s="425" t="s">
        <v>537</v>
      </c>
    </row>
    <row r="3" spans="1:9" x14ac:dyDescent="0.15">
      <c r="A3" s="365"/>
      <c r="B3" s="502"/>
      <c r="C3" s="503" t="s">
        <v>2</v>
      </c>
      <c r="D3" s="504"/>
      <c r="E3" s="504" t="s">
        <v>538</v>
      </c>
      <c r="F3" s="504" t="s">
        <v>539</v>
      </c>
      <c r="G3" s="504" t="s">
        <v>540</v>
      </c>
      <c r="H3" s="504" t="s">
        <v>482</v>
      </c>
      <c r="I3" s="505"/>
    </row>
    <row r="4" spans="1:9" x14ac:dyDescent="0.15">
      <c r="A4" s="689" t="s">
        <v>541</v>
      </c>
      <c r="B4" s="690"/>
      <c r="C4" s="506"/>
      <c r="D4" s="507" t="s">
        <v>542</v>
      </c>
      <c r="E4" s="507"/>
      <c r="F4" s="507"/>
      <c r="G4" s="507"/>
      <c r="H4" s="507" t="s">
        <v>543</v>
      </c>
      <c r="I4" s="508" t="s">
        <v>544</v>
      </c>
    </row>
    <row r="5" spans="1:9" x14ac:dyDescent="0.15">
      <c r="A5" s="384"/>
      <c r="B5" s="509"/>
      <c r="C5" s="510" t="s">
        <v>545</v>
      </c>
      <c r="D5" s="511"/>
      <c r="E5" s="511" t="s">
        <v>2</v>
      </c>
      <c r="F5" s="511" t="s">
        <v>2</v>
      </c>
      <c r="G5" s="511" t="s">
        <v>546</v>
      </c>
      <c r="H5" s="511" t="s">
        <v>547</v>
      </c>
      <c r="I5" s="512"/>
    </row>
    <row r="6" spans="1:9" x14ac:dyDescent="0.15">
      <c r="A6" s="679" t="s">
        <v>401</v>
      </c>
      <c r="B6" s="680"/>
      <c r="C6" s="407" t="str">
        <f>[3]表１５!A13</f>
        <v>　全　　　　　国</v>
      </c>
      <c r="D6" s="407">
        <f>[3]表１５!B13</f>
        <v>98723</v>
      </c>
      <c r="E6" s="407">
        <f>[3]表１５!C13</f>
        <v>89893</v>
      </c>
      <c r="F6" s="407">
        <f>[3]表１５!D13</f>
        <v>21061</v>
      </c>
      <c r="G6" s="407">
        <f>[3]表１５!E13</f>
        <v>41202</v>
      </c>
      <c r="H6" s="407">
        <f>[3]表１５!F13</f>
        <v>24863</v>
      </c>
      <c r="I6" s="406">
        <f>[3]表１５!G13</f>
        <v>2448</v>
      </c>
    </row>
    <row r="7" spans="1:9" x14ac:dyDescent="0.15">
      <c r="A7" s="677"/>
      <c r="B7" s="678"/>
      <c r="C7" s="407"/>
      <c r="D7" s="407"/>
      <c r="E7" s="407"/>
      <c r="F7" s="407"/>
      <c r="G7" s="407"/>
      <c r="H7" s="407"/>
      <c r="I7" s="406"/>
    </row>
    <row r="8" spans="1:9" x14ac:dyDescent="0.15">
      <c r="A8" s="677"/>
      <c r="B8" s="678"/>
      <c r="C8" s="407"/>
      <c r="D8" s="407"/>
      <c r="E8" s="407"/>
      <c r="F8" s="407"/>
      <c r="G8" s="407"/>
      <c r="H8" s="407"/>
      <c r="I8" s="406"/>
    </row>
    <row r="9" spans="1:9" x14ac:dyDescent="0.15">
      <c r="A9" s="679" t="s">
        <v>402</v>
      </c>
      <c r="B9" s="680"/>
      <c r="C9" s="407">
        <f>SUM(C12:C16)</f>
        <v>0</v>
      </c>
      <c r="D9" s="407">
        <f t="shared" ref="D9:I9" si="0">SUM(D12:D16)</f>
        <v>1470</v>
      </c>
      <c r="E9" s="407">
        <f t="shared" si="0"/>
        <v>304</v>
      </c>
      <c r="F9" s="407">
        <f t="shared" si="0"/>
        <v>566</v>
      </c>
      <c r="G9" s="407">
        <f t="shared" si="0"/>
        <v>340</v>
      </c>
      <c r="H9" s="407">
        <f t="shared" si="0"/>
        <v>53</v>
      </c>
      <c r="I9" s="406">
        <f t="shared" si="0"/>
        <v>0</v>
      </c>
    </row>
    <row r="10" spans="1:9" x14ac:dyDescent="0.15">
      <c r="A10" s="677"/>
      <c r="B10" s="678"/>
      <c r="C10" s="407"/>
      <c r="D10" s="407"/>
      <c r="E10" s="407"/>
      <c r="F10" s="407"/>
      <c r="G10" s="407"/>
      <c r="H10" s="407"/>
      <c r="I10" s="406"/>
    </row>
    <row r="11" spans="1:9" x14ac:dyDescent="0.15">
      <c r="A11" s="677"/>
      <c r="B11" s="678"/>
      <c r="C11" s="407"/>
      <c r="D11" s="407"/>
      <c r="E11" s="407"/>
      <c r="F11" s="407"/>
      <c r="G11" s="407"/>
      <c r="H11" s="407"/>
      <c r="I11" s="406"/>
    </row>
    <row r="12" spans="1:9" x14ac:dyDescent="0.15">
      <c r="A12" s="673" t="s">
        <v>403</v>
      </c>
      <c r="B12" s="674"/>
      <c r="C12" s="407">
        <f>SUM(C18,C20)</f>
        <v>0</v>
      </c>
      <c r="D12" s="407">
        <f t="shared" ref="D12:I13" si="1">SUM(D18,D20)</f>
        <v>839</v>
      </c>
      <c r="E12" s="407">
        <f t="shared" si="1"/>
        <v>172</v>
      </c>
      <c r="F12" s="407">
        <f t="shared" si="1"/>
        <v>310</v>
      </c>
      <c r="G12" s="407">
        <f t="shared" si="1"/>
        <v>185</v>
      </c>
      <c r="H12" s="407">
        <f t="shared" si="1"/>
        <v>44</v>
      </c>
      <c r="I12" s="406">
        <f t="shared" si="1"/>
        <v>0</v>
      </c>
    </row>
    <row r="13" spans="1:9" x14ac:dyDescent="0.15">
      <c r="A13" s="673" t="s">
        <v>404</v>
      </c>
      <c r="B13" s="674"/>
      <c r="C13" s="407">
        <f>SUM(C19,C21)</f>
        <v>0</v>
      </c>
      <c r="D13" s="407">
        <f t="shared" si="1"/>
        <v>473</v>
      </c>
      <c r="E13" s="407">
        <f t="shared" si="1"/>
        <v>102</v>
      </c>
      <c r="F13" s="407">
        <f t="shared" si="1"/>
        <v>211</v>
      </c>
      <c r="G13" s="407">
        <f t="shared" si="1"/>
        <v>132</v>
      </c>
      <c r="H13" s="407">
        <f t="shared" si="1"/>
        <v>7</v>
      </c>
      <c r="I13" s="406">
        <f t="shared" si="1"/>
        <v>0</v>
      </c>
    </row>
    <row r="14" spans="1:9" x14ac:dyDescent="0.15">
      <c r="A14" s="673" t="s">
        <v>405</v>
      </c>
      <c r="B14" s="674"/>
      <c r="C14" s="407">
        <f>SUM(C22)</f>
        <v>0</v>
      </c>
      <c r="D14" s="407">
        <f t="shared" ref="D14:I16" si="2">SUM(D22)</f>
        <v>35</v>
      </c>
      <c r="E14" s="407">
        <f t="shared" si="2"/>
        <v>8</v>
      </c>
      <c r="F14" s="407">
        <f t="shared" si="2"/>
        <v>13</v>
      </c>
      <c r="G14" s="407">
        <f t="shared" si="2"/>
        <v>7</v>
      </c>
      <c r="H14" s="407">
        <f t="shared" si="2"/>
        <v>1</v>
      </c>
      <c r="I14" s="406">
        <f t="shared" si="2"/>
        <v>0</v>
      </c>
    </row>
    <row r="15" spans="1:9" x14ac:dyDescent="0.15">
      <c r="A15" s="673" t="s">
        <v>406</v>
      </c>
      <c r="B15" s="674"/>
      <c r="C15" s="407">
        <f>SUM(C23)</f>
        <v>0</v>
      </c>
      <c r="D15" s="407">
        <f t="shared" si="2"/>
        <v>24</v>
      </c>
      <c r="E15" s="407">
        <f t="shared" si="2"/>
        <v>4</v>
      </c>
      <c r="F15" s="407">
        <f t="shared" si="2"/>
        <v>7</v>
      </c>
      <c r="G15" s="407">
        <f t="shared" si="2"/>
        <v>0</v>
      </c>
      <c r="H15" s="407">
        <f t="shared" si="2"/>
        <v>0</v>
      </c>
      <c r="I15" s="406">
        <f t="shared" si="2"/>
        <v>0</v>
      </c>
    </row>
    <row r="16" spans="1:9" x14ac:dyDescent="0.15">
      <c r="A16" s="673" t="s">
        <v>407</v>
      </c>
      <c r="B16" s="674"/>
      <c r="C16" s="407">
        <f>SUM(C24)</f>
        <v>0</v>
      </c>
      <c r="D16" s="407">
        <f t="shared" si="2"/>
        <v>99</v>
      </c>
      <c r="E16" s="407">
        <f t="shared" si="2"/>
        <v>18</v>
      </c>
      <c r="F16" s="407">
        <f t="shared" si="2"/>
        <v>25</v>
      </c>
      <c r="G16" s="407">
        <f t="shared" si="2"/>
        <v>16</v>
      </c>
      <c r="H16" s="407">
        <f t="shared" si="2"/>
        <v>1</v>
      </c>
      <c r="I16" s="406">
        <f t="shared" si="2"/>
        <v>0</v>
      </c>
    </row>
    <row r="17" spans="1:9" x14ac:dyDescent="0.15">
      <c r="A17" s="684"/>
      <c r="B17" s="685"/>
      <c r="C17" s="407"/>
      <c r="D17" s="407"/>
      <c r="E17" s="407"/>
      <c r="F17" s="407"/>
      <c r="G17" s="407"/>
      <c r="H17" s="407"/>
      <c r="I17" s="406"/>
    </row>
    <row r="18" spans="1:9" x14ac:dyDescent="0.15">
      <c r="A18" s="681" t="s">
        <v>408</v>
      </c>
      <c r="B18" s="682"/>
      <c r="C18" s="407">
        <f t="shared" ref="C18:I19" si="3">SUM(C26)</f>
        <v>0</v>
      </c>
      <c r="D18" s="407">
        <f t="shared" si="3"/>
        <v>718</v>
      </c>
      <c r="E18" s="407">
        <f t="shared" si="3"/>
        <v>147</v>
      </c>
      <c r="F18" s="407">
        <f t="shared" si="3"/>
        <v>260</v>
      </c>
      <c r="G18" s="407">
        <f t="shared" si="3"/>
        <v>166</v>
      </c>
      <c r="H18" s="407">
        <f t="shared" si="3"/>
        <v>43</v>
      </c>
      <c r="I18" s="406">
        <f t="shared" si="3"/>
        <v>0</v>
      </c>
    </row>
    <row r="19" spans="1:9" x14ac:dyDescent="0.15">
      <c r="A19" s="683" t="s">
        <v>409</v>
      </c>
      <c r="B19" s="686"/>
      <c r="C19" s="407">
        <f t="shared" si="3"/>
        <v>0</v>
      </c>
      <c r="D19" s="407">
        <f t="shared" si="3"/>
        <v>335</v>
      </c>
      <c r="E19" s="407">
        <f t="shared" si="3"/>
        <v>77</v>
      </c>
      <c r="F19" s="407">
        <f t="shared" si="3"/>
        <v>160</v>
      </c>
      <c r="G19" s="407">
        <f t="shared" si="3"/>
        <v>99</v>
      </c>
      <c r="H19" s="407">
        <f t="shared" si="3"/>
        <v>5</v>
      </c>
      <c r="I19" s="406">
        <f t="shared" si="3"/>
        <v>0</v>
      </c>
    </row>
    <row r="20" spans="1:9" x14ac:dyDescent="0.15">
      <c r="A20" s="683" t="s">
        <v>410</v>
      </c>
      <c r="B20" s="682"/>
      <c r="C20" s="407">
        <f t="shared" ref="C20:I20" si="4">SUM(C29,C36,C38,C39,C44,C57)</f>
        <v>0</v>
      </c>
      <c r="D20" s="407">
        <f t="shared" si="4"/>
        <v>121</v>
      </c>
      <c r="E20" s="407">
        <f t="shared" si="4"/>
        <v>25</v>
      </c>
      <c r="F20" s="407">
        <f t="shared" si="4"/>
        <v>50</v>
      </c>
      <c r="G20" s="407">
        <f t="shared" si="4"/>
        <v>19</v>
      </c>
      <c r="H20" s="407">
        <f t="shared" si="4"/>
        <v>1</v>
      </c>
      <c r="I20" s="406">
        <f t="shared" si="4"/>
        <v>0</v>
      </c>
    </row>
    <row r="21" spans="1:9" x14ac:dyDescent="0.15">
      <c r="A21" s="683" t="s">
        <v>411</v>
      </c>
      <c r="B21" s="682"/>
      <c r="C21" s="407">
        <f>SUM(C30,C32,C33,C42,C45,C46,C47)</f>
        <v>0</v>
      </c>
      <c r="D21" s="407">
        <f t="shared" ref="D21:I21" si="5">SUM(D30,D32,D33,D42,D45,D46,D47)</f>
        <v>138</v>
      </c>
      <c r="E21" s="407">
        <f t="shared" si="5"/>
        <v>25</v>
      </c>
      <c r="F21" s="407">
        <f t="shared" si="5"/>
        <v>51</v>
      </c>
      <c r="G21" s="407">
        <f t="shared" si="5"/>
        <v>33</v>
      </c>
      <c r="H21" s="407">
        <f t="shared" si="5"/>
        <v>2</v>
      </c>
      <c r="I21" s="406">
        <f t="shared" si="5"/>
        <v>0</v>
      </c>
    </row>
    <row r="22" spans="1:9" x14ac:dyDescent="0.15">
      <c r="A22" s="683" t="s">
        <v>412</v>
      </c>
      <c r="B22" s="682"/>
      <c r="C22" s="407">
        <f>SUM(C34,C35)</f>
        <v>0</v>
      </c>
      <c r="D22" s="407">
        <f t="shared" ref="D22:I22" si="6">SUM(D34,D35)</f>
        <v>35</v>
      </c>
      <c r="E22" s="407">
        <f t="shared" si="6"/>
        <v>8</v>
      </c>
      <c r="F22" s="407">
        <f t="shared" si="6"/>
        <v>13</v>
      </c>
      <c r="G22" s="407">
        <f t="shared" si="6"/>
        <v>7</v>
      </c>
      <c r="H22" s="407">
        <f t="shared" si="6"/>
        <v>1</v>
      </c>
      <c r="I22" s="406">
        <f t="shared" si="6"/>
        <v>0</v>
      </c>
    </row>
    <row r="23" spans="1:9" x14ac:dyDescent="0.15">
      <c r="A23" s="681" t="s">
        <v>413</v>
      </c>
      <c r="B23" s="682"/>
      <c r="C23" s="407">
        <f>SUM(C40,C48)</f>
        <v>0</v>
      </c>
      <c r="D23" s="407">
        <f t="shared" ref="D23:I23" si="7">SUM(D40,D48)</f>
        <v>24</v>
      </c>
      <c r="E23" s="407">
        <f t="shared" si="7"/>
        <v>4</v>
      </c>
      <c r="F23" s="407">
        <f t="shared" si="7"/>
        <v>7</v>
      </c>
      <c r="G23" s="407">
        <f t="shared" si="7"/>
        <v>0</v>
      </c>
      <c r="H23" s="407">
        <f t="shared" si="7"/>
        <v>0</v>
      </c>
      <c r="I23" s="406">
        <f t="shared" si="7"/>
        <v>0</v>
      </c>
    </row>
    <row r="24" spans="1:9" x14ac:dyDescent="0.15">
      <c r="A24" s="683" t="s">
        <v>414</v>
      </c>
      <c r="B24" s="682"/>
      <c r="C24" s="407">
        <f>SUM(C28,C41,C50,C51,C52,C53,C54,C56)</f>
        <v>0</v>
      </c>
      <c r="D24" s="407">
        <f t="shared" ref="D24:I24" si="8">SUM(D28,D41,D50,D51,D52,D53,D54,D56)</f>
        <v>99</v>
      </c>
      <c r="E24" s="407">
        <f t="shared" si="8"/>
        <v>18</v>
      </c>
      <c r="F24" s="407">
        <f t="shared" si="8"/>
        <v>25</v>
      </c>
      <c r="G24" s="407">
        <f t="shared" si="8"/>
        <v>16</v>
      </c>
      <c r="H24" s="407">
        <f t="shared" si="8"/>
        <v>1</v>
      </c>
      <c r="I24" s="406">
        <f t="shared" si="8"/>
        <v>0</v>
      </c>
    </row>
    <row r="25" spans="1:9" x14ac:dyDescent="0.15">
      <c r="A25" s="677"/>
      <c r="B25" s="678"/>
      <c r="C25" s="407"/>
      <c r="D25" s="407"/>
      <c r="E25" s="407"/>
      <c r="F25" s="407"/>
      <c r="G25" s="407"/>
      <c r="H25" s="407"/>
      <c r="I25" s="406"/>
    </row>
    <row r="26" spans="1:9" x14ac:dyDescent="0.15">
      <c r="A26" s="373"/>
      <c r="B26" s="457" t="s">
        <v>415</v>
      </c>
      <c r="C26" s="407" t="str">
        <f>IF([3]表１５!A22=0,"－",[3]表１５!A22)</f>
        <v>岡山市</v>
      </c>
      <c r="D26" s="407">
        <f>IF([3]表１５!$C22=0,"－",[3]表１５!$C22)</f>
        <v>718</v>
      </c>
      <c r="E26" s="407">
        <f>IF([3]表１５!$D22=0,"－",[3]表１５!$D22)</f>
        <v>147</v>
      </c>
      <c r="F26" s="407">
        <f>IF([3]表１５!$E22=0,"－",[3]表１５!$E22)</f>
        <v>260</v>
      </c>
      <c r="G26" s="407">
        <f>IF([3]表１５!$F22=0,"－",[3]表１５!$F22)</f>
        <v>166</v>
      </c>
      <c r="H26" s="407">
        <f>IF([3]表１５!$G22=0,"－",[3]表１５!$G22)</f>
        <v>43</v>
      </c>
      <c r="I26" s="406" t="str">
        <f>IF([3]表１５!$H22=0,"－",[3]表１５!$H22)</f>
        <v>－</v>
      </c>
    </row>
    <row r="27" spans="1:9" x14ac:dyDescent="0.15">
      <c r="A27" s="373"/>
      <c r="B27" s="457" t="s">
        <v>416</v>
      </c>
      <c r="C27" s="407" t="str">
        <f>IF([3]表１５!A23=0,"－",[3]表１５!A23)</f>
        <v>33202　倉敷市</v>
      </c>
      <c r="D27" s="407">
        <f>IF([3]表１５!$C23=0,"－",[3]表１５!$C23)</f>
        <v>335</v>
      </c>
      <c r="E27" s="407">
        <f>IF([3]表１５!$D23=0,"－",[3]表１５!$D23)</f>
        <v>77</v>
      </c>
      <c r="F27" s="407">
        <f>IF([3]表１５!$E23=0,"－",[3]表１５!$E23)</f>
        <v>160</v>
      </c>
      <c r="G27" s="407">
        <f>IF([3]表１５!$F23=0,"－",[3]表１５!$F23)</f>
        <v>99</v>
      </c>
      <c r="H27" s="407">
        <f>IF([3]表１５!$G23=0,"－",[3]表１５!$G23)</f>
        <v>5</v>
      </c>
      <c r="I27" s="406" t="str">
        <f>IF([3]表１５!$H23=0,"－",[3]表１５!$H23)</f>
        <v>-</v>
      </c>
    </row>
    <row r="28" spans="1:9" x14ac:dyDescent="0.15">
      <c r="A28" s="373"/>
      <c r="B28" s="457" t="s">
        <v>417</v>
      </c>
      <c r="C28" s="407" t="str">
        <f>IF([3]表１５!A24=0,"－",[3]表１５!A24)</f>
        <v>33203　津山市</v>
      </c>
      <c r="D28" s="407">
        <f>IF([3]表１５!$C24=0,"－",[3]表１５!$C24)</f>
        <v>65</v>
      </c>
      <c r="E28" s="407">
        <f>IF([3]表１５!$D24=0,"－",[3]表１５!$D24)</f>
        <v>11</v>
      </c>
      <c r="F28" s="407">
        <f>IF([3]表１５!$E24=0,"－",[3]表１５!$E24)</f>
        <v>15</v>
      </c>
      <c r="G28" s="407">
        <f>IF([3]表１５!$F24=0,"－",[3]表１５!$F24)</f>
        <v>10</v>
      </c>
      <c r="H28" s="407">
        <f>IF([3]表１５!$G24=0,"－",[3]表１５!$G24)</f>
        <v>1</v>
      </c>
      <c r="I28" s="406" t="str">
        <f>IF([3]表１５!$H24=0,"－",[3]表１５!$H24)</f>
        <v>-</v>
      </c>
    </row>
    <row r="29" spans="1:9" x14ac:dyDescent="0.15">
      <c r="A29" s="373"/>
      <c r="B29" s="457" t="s">
        <v>418</v>
      </c>
      <c r="C29" s="407" t="str">
        <f>IF([3]表１５!A25=0,"－",[3]表１５!A25)</f>
        <v>33204　玉野市</v>
      </c>
      <c r="D29" s="407">
        <f>IF([3]表１５!$C25=0,"－",[3]表１５!$C25)</f>
        <v>34</v>
      </c>
      <c r="E29" s="407">
        <f>IF([3]表１５!$D25=0,"－",[3]表１５!$D25)</f>
        <v>7</v>
      </c>
      <c r="F29" s="407">
        <f>IF([3]表１５!$E25=0,"－",[3]表１５!$E25)</f>
        <v>15</v>
      </c>
      <c r="G29" s="407">
        <f>IF([3]表１５!$F25=0,"－",[3]表１５!$F25)</f>
        <v>9</v>
      </c>
      <c r="H29" s="407" t="str">
        <f>IF([3]表１５!$G25=0,"－",[3]表１５!$G25)</f>
        <v>-</v>
      </c>
      <c r="I29" s="406" t="str">
        <f>IF([3]表１５!$H25=0,"－",[3]表１５!$H25)</f>
        <v>-</v>
      </c>
    </row>
    <row r="30" spans="1:9" x14ac:dyDescent="0.15">
      <c r="A30" s="373"/>
      <c r="B30" s="457" t="s">
        <v>419</v>
      </c>
      <c r="C30" s="407" t="str">
        <f>IF([3]表１５!A26=0,"－",[3]表１５!A26)</f>
        <v>33205　笠岡市</v>
      </c>
      <c r="D30" s="407">
        <f>IF([3]表１５!$C26=0,"－",[3]表１５!$C26)</f>
        <v>35</v>
      </c>
      <c r="E30" s="407">
        <f>IF([3]表１５!$D26=0,"－",[3]表１５!$D26)</f>
        <v>6</v>
      </c>
      <c r="F30" s="407">
        <f>IF([3]表１５!$E26=0,"－",[3]表１５!$E26)</f>
        <v>8</v>
      </c>
      <c r="G30" s="407">
        <f>IF([3]表１５!$F26=0,"－",[3]表１５!$F26)</f>
        <v>6</v>
      </c>
      <c r="H30" s="407" t="str">
        <f>IF([3]表１５!$G26=0,"－",[3]表１５!$G26)</f>
        <v>-</v>
      </c>
      <c r="I30" s="406" t="str">
        <f>IF([3]表１５!$H26=0,"－",[3]表１５!$H26)</f>
        <v>-</v>
      </c>
    </row>
    <row r="31" spans="1:9" x14ac:dyDescent="0.15">
      <c r="A31" s="373"/>
      <c r="B31" s="458"/>
      <c r="C31" s="407"/>
      <c r="D31" s="407"/>
      <c r="E31" s="407"/>
      <c r="F31" s="407"/>
      <c r="G31" s="407"/>
      <c r="H31" s="407"/>
      <c r="I31" s="406"/>
    </row>
    <row r="32" spans="1:9" x14ac:dyDescent="0.15">
      <c r="A32" s="373"/>
      <c r="B32" s="457" t="s">
        <v>420</v>
      </c>
      <c r="C32" s="407" t="str">
        <f>IF([3]表１５!A28=0,"－",[3]表１５!A28)</f>
        <v>33207　井原市</v>
      </c>
      <c r="D32" s="407">
        <f>IF([3]表１５!$C28=0,"－",[3]表１５!$C28)</f>
        <v>26</v>
      </c>
      <c r="E32" s="407">
        <f>IF([3]表１５!$D28=0,"－",[3]表１５!$D28)</f>
        <v>8</v>
      </c>
      <c r="F32" s="407">
        <f>IF([3]表１５!$E28=0,"－",[3]表１５!$E28)</f>
        <v>14</v>
      </c>
      <c r="G32" s="407">
        <f>IF([3]表１５!$F28=0,"－",[3]表１５!$F28)</f>
        <v>9</v>
      </c>
      <c r="H32" s="407">
        <f>IF([3]表１５!$G28=0,"－",[3]表１５!$G28)</f>
        <v>1</v>
      </c>
      <c r="I32" s="406" t="str">
        <f>IF([3]表１５!$H28=0,"－",[3]表１５!$H28)</f>
        <v>-</v>
      </c>
    </row>
    <row r="33" spans="1:9" x14ac:dyDescent="0.15">
      <c r="A33" s="373"/>
      <c r="B33" s="457" t="s">
        <v>421</v>
      </c>
      <c r="C33" s="407" t="str">
        <f>IF([3]表１５!A29=0,"－",[3]表１５!A29)</f>
        <v>33208　総社市</v>
      </c>
      <c r="D33" s="407">
        <f>IF([3]表１５!$C29=0,"－",[3]表１５!$C29)</f>
        <v>36</v>
      </c>
      <c r="E33" s="407">
        <f>IF([3]表１５!$D29=0,"－",[3]表１５!$D29)</f>
        <v>5</v>
      </c>
      <c r="F33" s="407">
        <f>IF([3]表１５!$E29=0,"－",[3]表１５!$E29)</f>
        <v>14</v>
      </c>
      <c r="G33" s="407">
        <f>IF([3]表１５!$F29=0,"－",[3]表１５!$F29)</f>
        <v>8</v>
      </c>
      <c r="H33" s="407" t="str">
        <f>IF([3]表１５!$G29=0,"－",[3]表１５!$G29)</f>
        <v>-</v>
      </c>
      <c r="I33" s="406" t="str">
        <f>IF([3]表１５!$H29=0,"－",[3]表１５!$H29)</f>
        <v>-</v>
      </c>
    </row>
    <row r="34" spans="1:9" x14ac:dyDescent="0.15">
      <c r="A34" s="373"/>
      <c r="B34" s="457" t="s">
        <v>422</v>
      </c>
      <c r="C34" s="407" t="str">
        <f>IF([3]表１５!A30=0,"－",[3]表１５!A30)</f>
        <v>33209　高梁市</v>
      </c>
      <c r="D34" s="407">
        <f>IF([3]表１５!$C30=0,"－",[3]表１５!$C30)</f>
        <v>21</v>
      </c>
      <c r="E34" s="407">
        <f>IF([3]表１５!$D30=0,"－",[3]表１５!$D30)</f>
        <v>5</v>
      </c>
      <c r="F34" s="407">
        <f>IF([3]表１５!$E30=0,"－",[3]表１５!$E30)</f>
        <v>10</v>
      </c>
      <c r="G34" s="407">
        <f>IF([3]表１５!$F30=0,"－",[3]表１５!$F30)</f>
        <v>6</v>
      </c>
      <c r="H34" s="407" t="str">
        <f>IF([3]表１５!$G30=0,"－",[3]表１５!$G30)</f>
        <v>-</v>
      </c>
      <c r="I34" s="406" t="str">
        <f>IF([3]表１５!$H30=0,"－",[3]表１５!$H30)</f>
        <v>-</v>
      </c>
    </row>
    <row r="35" spans="1:9" x14ac:dyDescent="0.15">
      <c r="A35" s="373"/>
      <c r="B35" s="457" t="s">
        <v>423</v>
      </c>
      <c r="C35" s="407" t="str">
        <f>IF([3]表１５!A31=0,"－",[3]表１５!A31)</f>
        <v>33210　新見市</v>
      </c>
      <c r="D35" s="407">
        <f>IF([3]表１５!$C31=0,"－",[3]表１５!$C31)</f>
        <v>14</v>
      </c>
      <c r="E35" s="407">
        <f>IF([3]表１５!$D31=0,"－",[3]表１５!$D31)</f>
        <v>3</v>
      </c>
      <c r="F35" s="407">
        <f>IF([3]表１５!$E31=0,"－",[3]表１５!$E31)</f>
        <v>3</v>
      </c>
      <c r="G35" s="407">
        <f>IF([3]表１５!$F31=0,"－",[3]表１５!$F31)</f>
        <v>1</v>
      </c>
      <c r="H35" s="407">
        <f>IF([3]表１５!$G31=0,"－",[3]表１５!$G31)</f>
        <v>1</v>
      </c>
      <c r="I35" s="406" t="str">
        <f>IF([3]表１５!$H31=0,"－",[3]表１５!$H31)</f>
        <v>-</v>
      </c>
    </row>
    <row r="36" spans="1:9" x14ac:dyDescent="0.15">
      <c r="A36" s="373"/>
      <c r="B36" s="457" t="s">
        <v>424</v>
      </c>
      <c r="C36" s="407" t="str">
        <f>IF([3]表１５!A32=0,"－",[3]表１５!A32)</f>
        <v>33211　備前市</v>
      </c>
      <c r="D36" s="407">
        <f>IF([3]表１５!$C32=0,"－",[3]表１５!$C32)</f>
        <v>24</v>
      </c>
      <c r="E36" s="407">
        <f>IF([3]表１５!$D32=0,"－",[3]表１５!$D32)</f>
        <v>4</v>
      </c>
      <c r="F36" s="407">
        <f>IF([3]表１５!$E32=0,"－",[3]表１５!$E32)</f>
        <v>10</v>
      </c>
      <c r="G36" s="407">
        <f>IF([3]表１５!$F32=0,"－",[3]表１５!$F32)</f>
        <v>2</v>
      </c>
      <c r="H36" s="407" t="str">
        <f>IF([3]表１５!$G32=0,"－",[3]表１５!$G32)</f>
        <v>-</v>
      </c>
      <c r="I36" s="406" t="str">
        <f>IF([3]表１５!$H32=0,"－",[3]表１５!$H32)</f>
        <v>-</v>
      </c>
    </row>
    <row r="37" spans="1:9" x14ac:dyDescent="0.15">
      <c r="A37" s="373"/>
      <c r="B37" s="458"/>
      <c r="C37" s="407"/>
      <c r="D37" s="407"/>
      <c r="E37" s="407"/>
      <c r="F37" s="407"/>
      <c r="G37" s="407"/>
      <c r="H37" s="407"/>
      <c r="I37" s="406"/>
    </row>
    <row r="38" spans="1:9" x14ac:dyDescent="0.15">
      <c r="A38" s="373"/>
      <c r="B38" s="415" t="s">
        <v>425</v>
      </c>
      <c r="C38" s="407" t="str">
        <f>IF([3]表１５!A34=0,"－",[3]表１５!A34)</f>
        <v>33212　瀬戸内市</v>
      </c>
      <c r="D38" s="407">
        <f>IF([3]表１５!$C34=0,"－",[3]表１５!$C34)</f>
        <v>29</v>
      </c>
      <c r="E38" s="407">
        <f>IF([3]表１５!$D34=0,"－",[3]表１５!$D34)</f>
        <v>7</v>
      </c>
      <c r="F38" s="407">
        <f>IF([3]表１５!$E34=0,"－",[3]表１５!$E34)</f>
        <v>10</v>
      </c>
      <c r="G38" s="407">
        <f>IF([3]表１５!$F34=0,"－",[3]表１５!$F34)</f>
        <v>6</v>
      </c>
      <c r="H38" s="407">
        <f>IF([3]表１５!$G34=0,"－",[3]表１５!$G34)</f>
        <v>1</v>
      </c>
      <c r="I38" s="406" t="str">
        <f>IF([3]表１５!$H34=0,"－",[3]表１５!$H34)</f>
        <v>-</v>
      </c>
    </row>
    <row r="39" spans="1:9" x14ac:dyDescent="0.15">
      <c r="A39" s="373"/>
      <c r="B39" s="415" t="s">
        <v>426</v>
      </c>
      <c r="C39" s="407" t="str">
        <f>IF([3]表１５!A35=0,"－",[3]表１５!A35)</f>
        <v>33213　赤磐市</v>
      </c>
      <c r="D39" s="407">
        <f>IF([3]表１５!$C35=0,"－",[3]表１５!$C35)</f>
        <v>22</v>
      </c>
      <c r="E39" s="407">
        <f>IF([3]表１５!$D35=0,"－",[3]表１５!$D35)</f>
        <v>6</v>
      </c>
      <c r="F39" s="407">
        <f>IF([3]表１５!$E35=0,"－",[3]表１５!$E35)</f>
        <v>11</v>
      </c>
      <c r="G39" s="407">
        <f>IF([3]表１５!$F35=0,"－",[3]表１５!$F35)</f>
        <v>2</v>
      </c>
      <c r="H39" s="407" t="str">
        <f>IF([3]表１５!$G35=0,"－",[3]表１５!$G35)</f>
        <v>-</v>
      </c>
      <c r="I39" s="406" t="str">
        <f>IF([3]表１５!$H35=0,"－",[3]表１５!$H35)</f>
        <v>-</v>
      </c>
    </row>
    <row r="40" spans="1:9" x14ac:dyDescent="0.15">
      <c r="A40" s="373"/>
      <c r="B40" s="415" t="s">
        <v>427</v>
      </c>
      <c r="C40" s="407" t="str">
        <f>IF([3]表１５!A36=0,"－",[3]表１５!A36)</f>
        <v>33214　真庭市</v>
      </c>
      <c r="D40" s="407">
        <f>IF([3]表１５!$C36=0,"－",[3]表１５!$C36)</f>
        <v>23</v>
      </c>
      <c r="E40" s="407">
        <f>IF([3]表１５!$D36=0,"－",[3]表１５!$D36)</f>
        <v>4</v>
      </c>
      <c r="F40" s="407">
        <f>IF([3]表１５!$E36=0,"－",[3]表１５!$E36)</f>
        <v>7</v>
      </c>
      <c r="G40" s="407" t="str">
        <f>IF([3]表１５!$F36=0,"－",[3]表１５!$F36)</f>
        <v>-</v>
      </c>
      <c r="H40" s="407" t="str">
        <f>IF([3]表１５!$G36=0,"－",[3]表１５!$G36)</f>
        <v>-</v>
      </c>
      <c r="I40" s="406" t="str">
        <f>IF([3]表１５!$H36=0,"－",[3]表１５!$H36)</f>
        <v>-</v>
      </c>
    </row>
    <row r="41" spans="1:9" x14ac:dyDescent="0.15">
      <c r="A41" s="373"/>
      <c r="B41" s="415" t="s">
        <v>428</v>
      </c>
      <c r="C41" s="407" t="str">
        <f>IF([3]表１５!A37=0,"－",[3]表１５!A37)</f>
        <v>33215　美作市</v>
      </c>
      <c r="D41" s="407">
        <f>IF([3]表１５!$C37=0,"－",[3]表１５!$C37)</f>
        <v>11</v>
      </c>
      <c r="E41" s="407">
        <f>IF([3]表１５!$D37=0,"－",[3]表１５!$D37)</f>
        <v>3</v>
      </c>
      <c r="F41" s="407">
        <f>IF([3]表１５!$E37=0,"－",[3]表１５!$E37)</f>
        <v>3</v>
      </c>
      <c r="G41" s="407">
        <f>IF([3]表１５!$F37=0,"－",[3]表１５!$F37)</f>
        <v>1</v>
      </c>
      <c r="H41" s="407" t="str">
        <f>IF([3]表１５!$G37=0,"－",[3]表１５!$G37)</f>
        <v>-</v>
      </c>
      <c r="I41" s="406" t="str">
        <f>IF([3]表１５!$H37=0,"－",[3]表１５!$H37)</f>
        <v>-</v>
      </c>
    </row>
    <row r="42" spans="1:9" x14ac:dyDescent="0.15">
      <c r="A42" s="373"/>
      <c r="B42" s="415" t="s">
        <v>429</v>
      </c>
      <c r="C42" s="407" t="str">
        <f>IF([3]表１５!A38=0,"－",[3]表１５!A38)</f>
        <v>33216　浅口市</v>
      </c>
      <c r="D42" s="407">
        <f>IF([3]表１５!$C38=0,"－",[3]表１５!$C38)</f>
        <v>17</v>
      </c>
      <c r="E42" s="407">
        <f>IF([3]表１５!$D38=0,"－",[3]表１５!$D38)</f>
        <v>1</v>
      </c>
      <c r="F42" s="407">
        <f>IF([3]表１５!$E38=0,"－",[3]表１５!$E38)</f>
        <v>4</v>
      </c>
      <c r="G42" s="407">
        <f>IF([3]表１５!$F38=0,"－",[3]表１５!$F38)</f>
        <v>2</v>
      </c>
      <c r="H42" s="407" t="str">
        <f>IF([3]表１５!$G38=0,"－",[3]表１５!$G38)</f>
        <v>-</v>
      </c>
      <c r="I42" s="406" t="str">
        <f>IF([3]表１５!$H38=0,"－",[3]表１５!$H38)</f>
        <v>-</v>
      </c>
    </row>
    <row r="43" spans="1:9" x14ac:dyDescent="0.15">
      <c r="A43" s="665"/>
      <c r="B43" s="666"/>
      <c r="C43" s="407"/>
      <c r="D43" s="407"/>
      <c r="E43" s="407"/>
      <c r="F43" s="407"/>
      <c r="G43" s="407"/>
      <c r="H43" s="407"/>
      <c r="I43" s="406"/>
    </row>
    <row r="44" spans="1:9" x14ac:dyDescent="0.15">
      <c r="A44" s="414" t="s">
        <v>430</v>
      </c>
      <c r="B44" s="415" t="s">
        <v>431</v>
      </c>
      <c r="C44" s="407" t="str">
        <f>IF([3]表１５!A40=0,"－",[3]表１５!A40)</f>
        <v>33346　和気町</v>
      </c>
      <c r="D44" s="407">
        <f>IF([3]表１５!$C40=0,"－",[3]表１５!$C40)</f>
        <v>6</v>
      </c>
      <c r="E44" s="407">
        <f>IF([3]表１５!$D40=0,"－",[3]表１５!$D40)</f>
        <v>1</v>
      </c>
      <c r="F44" s="407">
        <f>IF([3]表１５!$E40=0,"－",[3]表１５!$E40)</f>
        <v>2</v>
      </c>
      <c r="G44" s="407" t="str">
        <f>IF([3]表１５!$F40=0,"－",[3]表１５!$F40)</f>
        <v>-</v>
      </c>
      <c r="H44" s="407" t="str">
        <f>IF([3]表１５!$G40=0,"－",[3]表１５!$G40)</f>
        <v>-</v>
      </c>
      <c r="I44" s="406" t="str">
        <f>IF([3]表１５!$H40=0,"－",[3]表１５!$H40)</f>
        <v>-</v>
      </c>
    </row>
    <row r="45" spans="1:9" x14ac:dyDescent="0.15">
      <c r="A45" s="414" t="s">
        <v>432</v>
      </c>
      <c r="B45" s="415" t="s">
        <v>548</v>
      </c>
      <c r="C45" s="407" t="str">
        <f>IF([3]表１５!A41=0,"－",[3]表１５!A41)</f>
        <v>33423　早島町</v>
      </c>
      <c r="D45" s="407">
        <f>IF([3]表１５!$C41=0,"－",[3]表１５!$C41)</f>
        <v>11</v>
      </c>
      <c r="E45" s="407">
        <f>IF([3]表１５!$D41=0,"－",[3]表１５!$D41)</f>
        <v>1</v>
      </c>
      <c r="F45" s="407">
        <f>IF([3]表１５!$E41=0,"－",[3]表１５!$E41)</f>
        <v>5</v>
      </c>
      <c r="G45" s="407">
        <f>IF([3]表１５!$F41=0,"－",[3]表１５!$F41)</f>
        <v>1</v>
      </c>
      <c r="H45" s="407">
        <f>IF([3]表１５!$G41=0,"－",[3]表１５!$G41)</f>
        <v>1</v>
      </c>
      <c r="I45" s="406" t="str">
        <f>IF([3]表１５!$H41=0,"－",[3]表１５!$H41)</f>
        <v>-</v>
      </c>
    </row>
    <row r="46" spans="1:9" x14ac:dyDescent="0.15">
      <c r="A46" s="414" t="s">
        <v>434</v>
      </c>
      <c r="B46" s="415" t="s">
        <v>435</v>
      </c>
      <c r="C46" s="407" t="str">
        <f>IF([3]表１５!A42=0,"－",[3]表１５!A42)</f>
        <v>33445　里庄町</v>
      </c>
      <c r="D46" s="407">
        <f>IF([3]表１５!$C42=0,"－",[3]表１５!$C42)</f>
        <v>7</v>
      </c>
      <c r="E46" s="407">
        <f>IF([3]表１５!$D42=0,"－",[3]表１５!$D42)</f>
        <v>3</v>
      </c>
      <c r="F46" s="407">
        <f>IF([3]表１５!$E42=0,"－",[3]表１５!$E42)</f>
        <v>4</v>
      </c>
      <c r="G46" s="407">
        <f>IF([3]表１５!$F42=0,"－",[3]表１５!$F42)</f>
        <v>5</v>
      </c>
      <c r="H46" s="407" t="str">
        <f>IF([3]表１５!$G42=0,"－",[3]表１５!$G42)</f>
        <v>-</v>
      </c>
      <c r="I46" s="406" t="str">
        <f>IF([3]表１５!$H42=0,"－",[3]表１５!$H42)</f>
        <v>-</v>
      </c>
    </row>
    <row r="47" spans="1:9" x14ac:dyDescent="0.15">
      <c r="A47" s="414" t="s">
        <v>436</v>
      </c>
      <c r="B47" s="415" t="s">
        <v>549</v>
      </c>
      <c r="C47" s="407" t="str">
        <f>IF([3]表１５!A43=0,"－",[3]表１５!A43)</f>
        <v>33461　矢掛町</v>
      </c>
      <c r="D47" s="407">
        <f>IF([3]表１５!$C43=0,"－",[3]表１５!$C43)</f>
        <v>6</v>
      </c>
      <c r="E47" s="407">
        <f>IF([3]表１５!$D43=0,"－",[3]表１５!$D43)</f>
        <v>1</v>
      </c>
      <c r="F47" s="407">
        <f>IF([3]表１５!$E43=0,"－",[3]表１５!$E43)</f>
        <v>2</v>
      </c>
      <c r="G47" s="407">
        <f>IF([3]表１５!$F43=0,"－",[3]表１５!$F43)</f>
        <v>2</v>
      </c>
      <c r="H47" s="407" t="str">
        <f>IF([3]表１５!$G43=0,"－",[3]表１５!$G43)</f>
        <v>-</v>
      </c>
      <c r="I47" s="406" t="str">
        <f>IF([3]表１５!$H43=0,"－",[3]表１５!$H43)</f>
        <v>-</v>
      </c>
    </row>
    <row r="48" spans="1:9" x14ac:dyDescent="0.15">
      <c r="A48" s="414" t="s">
        <v>438</v>
      </c>
      <c r="B48" s="415" t="s">
        <v>439</v>
      </c>
      <c r="C48" s="407" t="str">
        <f>IF([3]表１５!A44=0,"－",[3]表１５!A44)</f>
        <v>33586　新庄村</v>
      </c>
      <c r="D48" s="407">
        <f>IF([3]表１５!$C44=0,"－",[3]表１５!$C44)</f>
        <v>1</v>
      </c>
      <c r="E48" s="407" t="str">
        <f>IF([3]表１５!$D44=0,"－",[3]表１５!$D44)</f>
        <v>-</v>
      </c>
      <c r="F48" s="407" t="str">
        <f>IF([3]表１５!$E44=0,"－",[3]表１５!$E44)</f>
        <v>-</v>
      </c>
      <c r="G48" s="407" t="str">
        <f>IF([3]表１５!$F44=0,"－",[3]表１５!$F44)</f>
        <v>-</v>
      </c>
      <c r="H48" s="407" t="str">
        <f>IF([3]表１５!$G44=0,"－",[3]表１５!$G44)</f>
        <v>-</v>
      </c>
      <c r="I48" s="406" t="str">
        <f>IF([3]表１５!$H44=0,"－",[3]表１５!$H44)</f>
        <v>-</v>
      </c>
    </row>
    <row r="49" spans="1:9" x14ac:dyDescent="0.15">
      <c r="A49" s="414"/>
      <c r="B49" s="415"/>
      <c r="C49" s="407"/>
      <c r="D49" s="407"/>
      <c r="E49" s="407"/>
      <c r="F49" s="407"/>
      <c r="G49" s="407"/>
      <c r="H49" s="407"/>
      <c r="I49" s="406"/>
    </row>
    <row r="50" spans="1:9" x14ac:dyDescent="0.15">
      <c r="A50" s="414" t="s">
        <v>440</v>
      </c>
      <c r="B50" s="415" t="s">
        <v>441</v>
      </c>
      <c r="C50" s="407" t="str">
        <f>IF([3]表１５!A46=0,"－",[3]表１５!A46)</f>
        <v>33606　鏡野町</v>
      </c>
      <c r="D50" s="407">
        <f>IF([3]表１５!$C46=0,"－",[3]表１５!$C46)</f>
        <v>5</v>
      </c>
      <c r="E50" s="407" t="str">
        <f>IF([3]表１５!$D46=0,"－",[3]表１５!$D46)</f>
        <v>-</v>
      </c>
      <c r="F50" s="407" t="str">
        <f>IF([3]表１５!$E46=0,"－",[3]表１５!$E46)</f>
        <v>-</v>
      </c>
      <c r="G50" s="407" t="str">
        <f>IF([3]表１５!$F46=0,"－",[3]表１５!$F46)</f>
        <v>-</v>
      </c>
      <c r="H50" s="407" t="str">
        <f>IF([3]表１５!$G46=0,"－",[3]表１５!$G46)</f>
        <v>-</v>
      </c>
      <c r="I50" s="406" t="str">
        <f>IF([3]表１５!$H46=0,"－",[3]表１５!$H46)</f>
        <v>-</v>
      </c>
    </row>
    <row r="51" spans="1:9" x14ac:dyDescent="0.15">
      <c r="A51" s="414" t="s">
        <v>442</v>
      </c>
      <c r="B51" s="415" t="s">
        <v>443</v>
      </c>
      <c r="C51" s="407" t="str">
        <f>IF([3]表１５!A47=0,"－",[3]表１５!A47)</f>
        <v>33622　勝央町</v>
      </c>
      <c r="D51" s="407">
        <f>IF([3]表１５!$C47=0,"－",[3]表１５!$C47)</f>
        <v>5</v>
      </c>
      <c r="E51" s="407">
        <f>IF([3]表１５!$D47=0,"－",[3]表１５!$D47)</f>
        <v>1</v>
      </c>
      <c r="F51" s="407">
        <f>IF([3]表１５!$E47=0,"－",[3]表１５!$E47)</f>
        <v>2</v>
      </c>
      <c r="G51" s="407">
        <f>IF([3]表１５!$F47=0,"－",[3]表１５!$F47)</f>
        <v>1</v>
      </c>
      <c r="H51" s="407" t="str">
        <f>IF([3]表１５!$G47=0,"－",[3]表１５!$G47)</f>
        <v>-</v>
      </c>
      <c r="I51" s="406" t="str">
        <f>IF([3]表１５!$H47=0,"－",[3]表１５!$H47)</f>
        <v>-</v>
      </c>
    </row>
    <row r="52" spans="1:9" x14ac:dyDescent="0.15">
      <c r="A52" s="416"/>
      <c r="B52" s="415" t="s">
        <v>444</v>
      </c>
      <c r="C52" s="407" t="str">
        <f>IF([3]表１５!A48=0,"－",[3]表１５!A48)</f>
        <v>33623　奈義町</v>
      </c>
      <c r="D52" s="407">
        <f>IF([3]表１５!$C48=0,"－",[3]表１５!$C48)</f>
        <v>2</v>
      </c>
      <c r="E52" s="407">
        <f>IF([3]表１５!$D48=0,"－",[3]表１５!$D48)</f>
        <v>2</v>
      </c>
      <c r="F52" s="407">
        <f>IF([3]表１５!$E48=0,"－",[3]表１５!$E48)</f>
        <v>1</v>
      </c>
      <c r="G52" s="407">
        <f>IF([3]表１５!$F48=0,"－",[3]表１５!$F48)</f>
        <v>2</v>
      </c>
      <c r="H52" s="407" t="str">
        <f>IF([3]表１５!$G48=0,"－",[3]表１５!$G48)</f>
        <v>-</v>
      </c>
      <c r="I52" s="406" t="str">
        <f>IF([3]表１５!$H48=0,"－",[3]表１５!$H48)</f>
        <v>-</v>
      </c>
    </row>
    <row r="53" spans="1:9" x14ac:dyDescent="0.15">
      <c r="A53" s="414" t="s">
        <v>445</v>
      </c>
      <c r="B53" s="415" t="s">
        <v>446</v>
      </c>
      <c r="C53" s="407" t="str">
        <f>IF([3]表１５!A49=0,"－",[3]表１５!A49)</f>
        <v>33643　西粟倉村</v>
      </c>
      <c r="D53" s="407" t="str">
        <f>IF([3]表１５!$C49=0,"－",[3]表１５!$C49)</f>
        <v>-</v>
      </c>
      <c r="E53" s="407" t="str">
        <f>IF([3]表１５!$D49=0,"－",[3]表１５!$D49)</f>
        <v>-</v>
      </c>
      <c r="F53" s="407" t="str">
        <f>IF([3]表１５!$E49=0,"－",[3]表１５!$E49)</f>
        <v>-</v>
      </c>
      <c r="G53" s="407" t="str">
        <f>IF([3]表１５!$F49=0,"－",[3]表１５!$F49)</f>
        <v>-</v>
      </c>
      <c r="H53" s="407" t="str">
        <f>IF([3]表１５!$G49=0,"－",[3]表１５!$G49)</f>
        <v>-</v>
      </c>
      <c r="I53" s="406" t="str">
        <f>IF([3]表１５!$H49=0,"－",[3]表１５!$H49)</f>
        <v>-</v>
      </c>
    </row>
    <row r="54" spans="1:9" x14ac:dyDescent="0.15">
      <c r="A54" s="414" t="s">
        <v>447</v>
      </c>
      <c r="B54" s="415" t="s">
        <v>448</v>
      </c>
      <c r="C54" s="407" t="str">
        <f>IF([3]表１５!A50=0,"－",[3]表１５!A50)</f>
        <v>33663　久米南町</v>
      </c>
      <c r="D54" s="407">
        <f>IF([3]表１５!$C50=0,"－",[3]表１５!$C50)</f>
        <v>2</v>
      </c>
      <c r="E54" s="407">
        <f>IF([3]表１５!$D50=0,"－",[3]表１５!$D50)</f>
        <v>1</v>
      </c>
      <c r="F54" s="407">
        <f>IF([3]表１５!$E50=0,"－",[3]表１５!$E50)</f>
        <v>1</v>
      </c>
      <c r="G54" s="407">
        <f>IF([3]表１５!$F50=0,"－",[3]表１５!$F50)</f>
        <v>1</v>
      </c>
      <c r="H54" s="407" t="str">
        <f>IF([3]表１５!$G50=0,"－",[3]表１５!$G50)</f>
        <v>-</v>
      </c>
      <c r="I54" s="406" t="str">
        <f>IF([3]表１５!$H50=0,"－",[3]表１５!$H50)</f>
        <v>-</v>
      </c>
    </row>
    <row r="55" spans="1:9" x14ac:dyDescent="0.15">
      <c r="A55" s="414"/>
      <c r="B55" s="415"/>
      <c r="C55" s="407"/>
      <c r="D55" s="407"/>
      <c r="E55" s="407"/>
      <c r="F55" s="407"/>
      <c r="G55" s="407"/>
      <c r="H55" s="407"/>
      <c r="I55" s="406"/>
    </row>
    <row r="56" spans="1:9" x14ac:dyDescent="0.15">
      <c r="A56" s="416"/>
      <c r="B56" s="415" t="s">
        <v>449</v>
      </c>
      <c r="C56" s="407" t="str">
        <f>IF([3]表１５!A52=0,"－",[3]表１５!A52)</f>
        <v>33666　美咲町</v>
      </c>
      <c r="D56" s="407">
        <f>IF([3]表１５!$C52=0,"－",[3]表１５!$C52)</f>
        <v>9</v>
      </c>
      <c r="E56" s="407" t="str">
        <f>IF([3]表１５!$D52=0,"－",[3]表１５!$D52)</f>
        <v>-</v>
      </c>
      <c r="F56" s="407">
        <f>IF([3]表１５!$E52=0,"－",[3]表１５!$E52)</f>
        <v>3</v>
      </c>
      <c r="G56" s="407">
        <f>IF([3]表１５!$F52=0,"－",[3]表１５!$F52)</f>
        <v>1</v>
      </c>
      <c r="H56" s="407" t="str">
        <f>IF([3]表１５!$G52=0,"－",[3]表１５!$G52)</f>
        <v>-</v>
      </c>
      <c r="I56" s="406" t="str">
        <f>IF([3]表１５!$H52=0,"－",[3]表１５!$H52)</f>
        <v>-</v>
      </c>
    </row>
    <row r="57" spans="1:9" ht="15" thickBot="1" x14ac:dyDescent="0.2">
      <c r="A57" s="417" t="s">
        <v>450</v>
      </c>
      <c r="B57" s="418" t="s">
        <v>451</v>
      </c>
      <c r="C57" s="513" t="str">
        <f>IF([3]表１５!A53=0,"－",[3]表１５!A53)</f>
        <v>33681　吉備中央町</v>
      </c>
      <c r="D57" s="513">
        <f>IF([3]表１５!$C53=0,"－",[3]表１５!$C53)</f>
        <v>6</v>
      </c>
      <c r="E57" s="513" t="str">
        <f>IF([3]表１５!$D53=0,"－",[3]表１５!$D53)</f>
        <v>-</v>
      </c>
      <c r="F57" s="513">
        <f>IF([3]表１５!$E53=0,"－",[3]表１５!$E53)</f>
        <v>2</v>
      </c>
      <c r="G57" s="513" t="str">
        <f>IF([3]表１５!$F53=0,"－",[3]表１５!$F53)</f>
        <v>-</v>
      </c>
      <c r="H57" s="513" t="str">
        <f>IF([3]表１５!$G53=0,"－",[3]表１５!$G53)</f>
        <v>-</v>
      </c>
      <c r="I57" s="514" t="str">
        <f>IF([3]表１５!$H53=0,"－",[3]表１５!$H53)</f>
        <v>-</v>
      </c>
    </row>
    <row r="58" spans="1:9" x14ac:dyDescent="0.15">
      <c r="A58" s="423" t="s">
        <v>452</v>
      </c>
      <c r="C58" s="515"/>
      <c r="D58" s="515"/>
      <c r="E58" s="515"/>
      <c r="F58" s="515"/>
      <c r="G58" s="515"/>
      <c r="H58" s="515"/>
      <c r="I58" s="515"/>
    </row>
  </sheetData>
  <mergeCells count="22">
    <mergeCell ref="A23:B23"/>
    <mergeCell ref="A24:B24"/>
    <mergeCell ref="A25:B25"/>
    <mergeCell ref="A43:B43"/>
    <mergeCell ref="A17:B17"/>
    <mergeCell ref="A18:B18"/>
    <mergeCell ref="A19:B19"/>
    <mergeCell ref="A20:B20"/>
    <mergeCell ref="A21:B21"/>
    <mergeCell ref="A22:B22"/>
    <mergeCell ref="A16:B16"/>
    <mergeCell ref="A4:B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workbookViewId="0"/>
  </sheetViews>
  <sheetFormatPr defaultRowHeight="13.5" x14ac:dyDescent="0.15"/>
  <cols>
    <col min="1" max="1" width="9.375" style="360" customWidth="1"/>
    <col min="2" max="2" width="14.5" style="360" customWidth="1"/>
    <col min="3" max="4" width="12.375" style="360" customWidth="1"/>
    <col min="5" max="9" width="12.375" style="361" customWidth="1"/>
    <col min="10" max="10" width="10.625" style="360" customWidth="1"/>
    <col min="11" max="11" width="10.875" style="361" customWidth="1"/>
    <col min="12" max="12" width="10.625" style="361" customWidth="1"/>
    <col min="13" max="13" width="15" style="361" customWidth="1"/>
    <col min="14" max="15" width="10.625" style="361" customWidth="1"/>
    <col min="16" max="16" width="10.625" style="360" customWidth="1"/>
    <col min="17" max="18" width="10.625" style="361" customWidth="1"/>
    <col min="19" max="19" width="6.625" style="361" bestFit="1" customWidth="1"/>
  </cols>
  <sheetData>
    <row r="1" spans="1:19" ht="14.25" x14ac:dyDescent="0.15">
      <c r="A1" s="501" t="s">
        <v>550</v>
      </c>
    </row>
    <row r="2" spans="1:19" ht="14.25" thickBot="1" x14ac:dyDescent="0.2">
      <c r="B2" s="362"/>
      <c r="C2" s="362"/>
      <c r="D2" s="362"/>
      <c r="E2" s="363"/>
      <c r="F2" s="363"/>
      <c r="G2" s="363"/>
      <c r="H2" s="363"/>
      <c r="I2" s="363"/>
      <c r="J2" s="362"/>
      <c r="K2" s="363"/>
      <c r="L2" s="363"/>
      <c r="M2" s="363"/>
      <c r="N2" s="363"/>
      <c r="O2" s="363"/>
      <c r="P2" s="424"/>
      <c r="Q2" s="516"/>
      <c r="R2" s="516"/>
      <c r="S2" s="364" t="s">
        <v>454</v>
      </c>
    </row>
    <row r="3" spans="1:19" x14ac:dyDescent="0.15">
      <c r="A3" s="365"/>
      <c r="B3" s="366"/>
      <c r="C3" s="371"/>
      <c r="D3" s="466" t="s">
        <v>551</v>
      </c>
      <c r="E3" s="369"/>
      <c r="F3" s="369"/>
      <c r="G3" s="369"/>
      <c r="H3" s="369"/>
      <c r="I3" s="517"/>
      <c r="J3" s="371" t="s">
        <v>552</v>
      </c>
      <c r="K3" s="369"/>
      <c r="L3" s="369"/>
      <c r="M3" s="369"/>
      <c r="N3" s="369"/>
      <c r="O3" s="369"/>
      <c r="P3" s="371" t="s">
        <v>205</v>
      </c>
      <c r="Q3" s="369"/>
      <c r="R3" s="369"/>
      <c r="S3" s="372"/>
    </row>
    <row r="4" spans="1:19" x14ac:dyDescent="0.15">
      <c r="A4" s="373"/>
      <c r="B4" s="374"/>
      <c r="C4" s="375"/>
      <c r="D4" s="376"/>
      <c r="E4" s="518" t="s">
        <v>553</v>
      </c>
      <c r="F4" s="519"/>
      <c r="G4" s="691" t="s">
        <v>554</v>
      </c>
      <c r="H4" s="692"/>
      <c r="I4" s="693"/>
      <c r="J4" s="435"/>
      <c r="K4" s="518" t="s">
        <v>163</v>
      </c>
      <c r="L4" s="519"/>
      <c r="M4" s="518" t="s">
        <v>164</v>
      </c>
      <c r="N4" s="519"/>
      <c r="O4" s="377" t="s">
        <v>97</v>
      </c>
      <c r="P4" s="375"/>
      <c r="Q4" s="377" t="s">
        <v>99</v>
      </c>
      <c r="R4" s="520"/>
      <c r="S4" s="521"/>
    </row>
    <row r="5" spans="1:19" x14ac:dyDescent="0.15">
      <c r="A5" s="373"/>
      <c r="B5" s="374"/>
      <c r="C5" s="375"/>
      <c r="D5" s="376" t="s">
        <v>85</v>
      </c>
      <c r="E5" s="377" t="s">
        <v>165</v>
      </c>
      <c r="F5" s="377"/>
      <c r="G5" s="377"/>
      <c r="H5" s="377"/>
      <c r="I5" s="522"/>
      <c r="J5" s="435" t="s">
        <v>555</v>
      </c>
      <c r="K5" s="377" t="s">
        <v>134</v>
      </c>
      <c r="L5" s="377" t="s">
        <v>166</v>
      </c>
      <c r="M5" s="523" t="s">
        <v>556</v>
      </c>
      <c r="N5" s="524" t="s">
        <v>557</v>
      </c>
      <c r="O5" s="377" t="s">
        <v>169</v>
      </c>
      <c r="P5" s="375"/>
      <c r="Q5" s="377"/>
      <c r="R5" s="522"/>
      <c r="S5" s="521"/>
    </row>
    <row r="6" spans="1:19" x14ac:dyDescent="0.15">
      <c r="A6" s="661" t="s">
        <v>541</v>
      </c>
      <c r="B6" s="662"/>
      <c r="C6" s="375" t="s">
        <v>206</v>
      </c>
      <c r="D6" s="376"/>
      <c r="E6" s="377"/>
      <c r="F6" s="377"/>
      <c r="G6" s="377"/>
      <c r="H6" s="377"/>
      <c r="I6" s="522"/>
      <c r="J6" s="435"/>
      <c r="K6" s="377"/>
      <c r="L6" s="377"/>
      <c r="M6" s="525" t="s">
        <v>558</v>
      </c>
      <c r="N6" s="377" t="s">
        <v>559</v>
      </c>
      <c r="O6" s="377" t="s">
        <v>177</v>
      </c>
      <c r="P6" s="375"/>
      <c r="Q6" s="377" t="s">
        <v>178</v>
      </c>
      <c r="R6" s="522" t="s">
        <v>209</v>
      </c>
      <c r="S6" s="521" t="s">
        <v>127</v>
      </c>
    </row>
    <row r="7" spans="1:19" x14ac:dyDescent="0.15">
      <c r="A7" s="373"/>
      <c r="B7" s="374"/>
      <c r="C7" s="375"/>
      <c r="D7" s="376" t="s">
        <v>111</v>
      </c>
      <c r="E7" s="377" t="s">
        <v>171</v>
      </c>
      <c r="F7" s="377" t="s">
        <v>134</v>
      </c>
      <c r="G7" s="377" t="s">
        <v>560</v>
      </c>
      <c r="H7" s="377" t="s">
        <v>561</v>
      </c>
      <c r="I7" s="522" t="s">
        <v>205</v>
      </c>
      <c r="J7" s="435" t="s">
        <v>562</v>
      </c>
      <c r="K7" s="526" t="s">
        <v>563</v>
      </c>
      <c r="L7" s="377" t="s">
        <v>129</v>
      </c>
      <c r="M7" s="527" t="s">
        <v>564</v>
      </c>
      <c r="N7" s="380" t="s">
        <v>184</v>
      </c>
      <c r="O7" s="377" t="s">
        <v>185</v>
      </c>
      <c r="P7" s="375"/>
      <c r="Q7" s="377"/>
      <c r="R7" s="522"/>
      <c r="S7" s="521"/>
    </row>
    <row r="8" spans="1:19" x14ac:dyDescent="0.15">
      <c r="A8" s="373"/>
      <c r="B8" s="374"/>
      <c r="C8" s="375"/>
      <c r="D8" s="376"/>
      <c r="E8" s="377"/>
      <c r="F8" s="377"/>
      <c r="G8" s="377"/>
      <c r="H8" s="377"/>
      <c r="I8" s="522"/>
      <c r="J8" s="435"/>
      <c r="K8" s="377"/>
      <c r="L8" s="377"/>
      <c r="M8" s="528" t="s">
        <v>565</v>
      </c>
      <c r="N8" s="380" t="s">
        <v>188</v>
      </c>
      <c r="O8" s="377" t="s">
        <v>189</v>
      </c>
      <c r="P8" s="375" t="s">
        <v>566</v>
      </c>
      <c r="Q8" s="377" t="s">
        <v>190</v>
      </c>
      <c r="R8" s="522"/>
      <c r="S8" s="521"/>
    </row>
    <row r="9" spans="1:19" x14ac:dyDescent="0.15">
      <c r="A9" s="384"/>
      <c r="B9" s="385"/>
      <c r="C9" s="386"/>
      <c r="D9" s="387"/>
      <c r="E9" s="388" t="s">
        <v>180</v>
      </c>
      <c r="F9" s="388"/>
      <c r="G9" s="388"/>
      <c r="H9" s="388"/>
      <c r="I9" s="529"/>
      <c r="J9" s="530" t="s">
        <v>567</v>
      </c>
      <c r="K9" s="388" t="s">
        <v>181</v>
      </c>
      <c r="L9" s="388" t="s">
        <v>182</v>
      </c>
      <c r="M9" s="528" t="s">
        <v>568</v>
      </c>
      <c r="N9" s="388"/>
      <c r="O9" s="388"/>
      <c r="P9" s="386"/>
      <c r="Q9" s="388"/>
      <c r="R9" s="529"/>
      <c r="S9" s="531"/>
    </row>
    <row r="10" spans="1:19" x14ac:dyDescent="0.15">
      <c r="A10" s="650" t="s">
        <v>401</v>
      </c>
      <c r="B10" s="651"/>
      <c r="C10" s="407" t="str">
        <f>'[4]4-15'!A11</f>
        <v>　全　　　　　国</v>
      </c>
      <c r="D10" s="532">
        <f>SUM(E10:I10)</f>
        <v>265870</v>
      </c>
      <c r="E10" s="407">
        <f>'[4]4-15'!C11</f>
        <v>145603</v>
      </c>
      <c r="F10" s="407">
        <f>'[4]4-15'!D11</f>
        <v>18884</v>
      </c>
      <c r="G10" s="407">
        <f>'[4]4-15'!F11</f>
        <v>52013</v>
      </c>
      <c r="H10" s="407">
        <f>'[4]4-15'!G11</f>
        <v>49211</v>
      </c>
      <c r="I10" s="407">
        <f>'[4]4-15'!H11</f>
        <v>159</v>
      </c>
      <c r="J10" s="407">
        <f>SUM(K10:O10)</f>
        <v>106630</v>
      </c>
      <c r="K10" s="407">
        <f>'[4]4-15'!J11</f>
        <v>7538</v>
      </c>
      <c r="L10" s="407">
        <f>'[4]4-15'!K11</f>
        <v>4580</v>
      </c>
      <c r="M10" s="533">
        <f>'[4]4-15'!M11</f>
        <v>47256</v>
      </c>
      <c r="N10" s="407">
        <f>'[4]4-15'!N11</f>
        <v>31916</v>
      </c>
      <c r="O10" s="407">
        <f>'[4]4-15'!O11</f>
        <v>15340</v>
      </c>
      <c r="P10" s="407">
        <f>SUM(Q10:S10)</f>
        <v>24083</v>
      </c>
      <c r="Q10" s="407">
        <f>'[4]4-15'!P11</f>
        <v>6303</v>
      </c>
      <c r="R10" s="407">
        <f>'[4]4-15'!Q11</f>
        <v>6066</v>
      </c>
      <c r="S10" s="406">
        <f>'[4]4-15'!R11</f>
        <v>11714</v>
      </c>
    </row>
    <row r="11" spans="1:19" x14ac:dyDescent="0.15">
      <c r="A11" s="665"/>
      <c r="B11" s="666"/>
      <c r="C11" s="407"/>
      <c r="D11" s="404"/>
      <c r="E11" s="410"/>
      <c r="F11" s="410"/>
      <c r="G11" s="410"/>
      <c r="H11" s="410"/>
      <c r="I11" s="408"/>
      <c r="J11" s="405"/>
      <c r="K11" s="410"/>
      <c r="L11" s="410"/>
      <c r="M11" s="408"/>
      <c r="N11" s="410"/>
      <c r="O11" s="410"/>
      <c r="P11" s="407"/>
      <c r="Q11" s="410"/>
      <c r="R11" s="408"/>
      <c r="S11" s="402"/>
    </row>
    <row r="12" spans="1:19" x14ac:dyDescent="0.15">
      <c r="A12" s="665"/>
      <c r="B12" s="666"/>
      <c r="C12" s="407"/>
      <c r="D12" s="404"/>
      <c r="E12" s="410"/>
      <c r="F12" s="410"/>
      <c r="G12" s="410"/>
      <c r="H12" s="410"/>
      <c r="I12" s="408"/>
      <c r="J12" s="405"/>
      <c r="K12" s="410"/>
      <c r="L12" s="410"/>
      <c r="M12" s="408"/>
      <c r="N12" s="410"/>
      <c r="O12" s="410"/>
      <c r="P12" s="407"/>
      <c r="Q12" s="410"/>
      <c r="R12" s="408"/>
      <c r="S12" s="411"/>
    </row>
    <row r="13" spans="1:19" x14ac:dyDescent="0.15">
      <c r="A13" s="661" t="s">
        <v>402</v>
      </c>
      <c r="B13" s="662"/>
      <c r="C13" s="407">
        <f>SUM(C16:C20)</f>
        <v>0</v>
      </c>
      <c r="D13" s="404">
        <f>SUM(D16:D20)</f>
        <v>4059</v>
      </c>
      <c r="E13" s="407">
        <f t="shared" ref="E13:S13" si="0">SUM(E16:E20)</f>
        <v>1969</v>
      </c>
      <c r="F13" s="407">
        <f t="shared" si="0"/>
        <v>277</v>
      </c>
      <c r="G13" s="407">
        <f t="shared" si="0"/>
        <v>924</v>
      </c>
      <c r="H13" s="407">
        <f t="shared" si="0"/>
        <v>888</v>
      </c>
      <c r="I13" s="407">
        <f t="shared" si="0"/>
        <v>1</v>
      </c>
      <c r="J13" s="407">
        <f t="shared" si="0"/>
        <v>1121</v>
      </c>
      <c r="K13" s="407">
        <f t="shared" si="0"/>
        <v>187</v>
      </c>
      <c r="L13" s="407">
        <f t="shared" si="0"/>
        <v>112</v>
      </c>
      <c r="M13" s="407">
        <f t="shared" si="0"/>
        <v>411</v>
      </c>
      <c r="N13" s="407">
        <f t="shared" si="0"/>
        <v>206</v>
      </c>
      <c r="O13" s="407">
        <f t="shared" si="0"/>
        <v>205</v>
      </c>
      <c r="P13" s="407">
        <f t="shared" si="0"/>
        <v>283</v>
      </c>
      <c r="Q13" s="407">
        <f t="shared" si="0"/>
        <v>90</v>
      </c>
      <c r="R13" s="407">
        <f t="shared" si="0"/>
        <v>63</v>
      </c>
      <c r="S13" s="406">
        <f t="shared" si="0"/>
        <v>130</v>
      </c>
    </row>
    <row r="14" spans="1:19" x14ac:dyDescent="0.15">
      <c r="A14" s="665"/>
      <c r="B14" s="666"/>
      <c r="C14" s="407"/>
      <c r="D14" s="404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6"/>
    </row>
    <row r="15" spans="1:19" x14ac:dyDescent="0.15">
      <c r="A15" s="665"/>
      <c r="B15" s="666"/>
      <c r="C15" s="407"/>
      <c r="D15" s="404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6"/>
    </row>
    <row r="16" spans="1:19" x14ac:dyDescent="0.15">
      <c r="A16" s="667" t="s">
        <v>403</v>
      </c>
      <c r="B16" s="668"/>
      <c r="C16" s="407">
        <f>SUM(C22,C24)</f>
        <v>0</v>
      </c>
      <c r="D16" s="404">
        <f t="shared" ref="C16:I17" si="1">SUM(D22,D24)</f>
        <v>2106</v>
      </c>
      <c r="E16" s="405">
        <f t="shared" si="1"/>
        <v>1056</v>
      </c>
      <c r="F16" s="405">
        <f t="shared" si="1"/>
        <v>143</v>
      </c>
      <c r="G16" s="405">
        <f t="shared" si="1"/>
        <v>462</v>
      </c>
      <c r="H16" s="405">
        <f t="shared" si="1"/>
        <v>445</v>
      </c>
      <c r="I16" s="405">
        <f t="shared" si="1"/>
        <v>0</v>
      </c>
      <c r="J16" s="405">
        <f>SUM(J22,J24)</f>
        <v>868</v>
      </c>
      <c r="K16" s="405">
        <f t="shared" ref="K16:S17" si="2">SUM(K22,K24)</f>
        <v>169</v>
      </c>
      <c r="L16" s="405">
        <f t="shared" si="2"/>
        <v>99</v>
      </c>
      <c r="M16" s="405">
        <f t="shared" si="2"/>
        <v>300</v>
      </c>
      <c r="N16" s="405">
        <f t="shared" si="2"/>
        <v>169</v>
      </c>
      <c r="O16" s="405">
        <f t="shared" si="2"/>
        <v>131</v>
      </c>
      <c r="P16" s="405">
        <f t="shared" si="2"/>
        <v>200</v>
      </c>
      <c r="Q16" s="405">
        <f t="shared" si="2"/>
        <v>50</v>
      </c>
      <c r="R16" s="405">
        <f t="shared" si="2"/>
        <v>42</v>
      </c>
      <c r="S16" s="406">
        <f t="shared" si="2"/>
        <v>108</v>
      </c>
    </row>
    <row r="17" spans="1:19" x14ac:dyDescent="0.15">
      <c r="A17" s="667" t="s">
        <v>404</v>
      </c>
      <c r="B17" s="668"/>
      <c r="C17" s="407">
        <f t="shared" si="1"/>
        <v>0</v>
      </c>
      <c r="D17" s="404">
        <f t="shared" si="1"/>
        <v>1413</v>
      </c>
      <c r="E17" s="405">
        <f t="shared" si="1"/>
        <v>621</v>
      </c>
      <c r="F17" s="405">
        <f t="shared" si="1"/>
        <v>89</v>
      </c>
      <c r="G17" s="405">
        <f t="shared" si="1"/>
        <v>359</v>
      </c>
      <c r="H17" s="405">
        <f t="shared" si="1"/>
        <v>343</v>
      </c>
      <c r="I17" s="405">
        <f t="shared" si="1"/>
        <v>1</v>
      </c>
      <c r="J17" s="405">
        <f>SUM(J23,J25)</f>
        <v>151</v>
      </c>
      <c r="K17" s="405">
        <f t="shared" si="2"/>
        <v>15</v>
      </c>
      <c r="L17" s="405">
        <f t="shared" si="2"/>
        <v>10</v>
      </c>
      <c r="M17" s="405">
        <f t="shared" si="2"/>
        <v>63</v>
      </c>
      <c r="N17" s="405">
        <f t="shared" si="2"/>
        <v>11</v>
      </c>
      <c r="O17" s="405">
        <f t="shared" si="2"/>
        <v>52</v>
      </c>
      <c r="P17" s="405">
        <f t="shared" si="2"/>
        <v>54</v>
      </c>
      <c r="Q17" s="405">
        <f t="shared" si="2"/>
        <v>21</v>
      </c>
      <c r="R17" s="405">
        <f t="shared" si="2"/>
        <v>16</v>
      </c>
      <c r="S17" s="406">
        <f t="shared" si="2"/>
        <v>17</v>
      </c>
    </row>
    <row r="18" spans="1:19" x14ac:dyDescent="0.15">
      <c r="A18" s="667" t="s">
        <v>405</v>
      </c>
      <c r="B18" s="668"/>
      <c r="C18" s="407">
        <f t="shared" ref="C18:I18" si="3">SUM(C26)</f>
        <v>0</v>
      </c>
      <c r="D18" s="404">
        <f t="shared" si="3"/>
        <v>107</v>
      </c>
      <c r="E18" s="405">
        <f t="shared" si="3"/>
        <v>57</v>
      </c>
      <c r="F18" s="405">
        <f t="shared" si="3"/>
        <v>9</v>
      </c>
      <c r="G18" s="405">
        <f t="shared" si="3"/>
        <v>21</v>
      </c>
      <c r="H18" s="405">
        <f t="shared" si="3"/>
        <v>20</v>
      </c>
      <c r="I18" s="405">
        <f t="shared" si="3"/>
        <v>0</v>
      </c>
      <c r="J18" s="405">
        <f>SUM(J26)</f>
        <v>16</v>
      </c>
      <c r="K18" s="405">
        <f t="shared" ref="K18:S20" si="4">SUM(K26)</f>
        <v>3</v>
      </c>
      <c r="L18" s="405">
        <f t="shared" si="4"/>
        <v>3</v>
      </c>
      <c r="M18" s="405">
        <f t="shared" si="4"/>
        <v>5</v>
      </c>
      <c r="N18" s="405">
        <f t="shared" si="4"/>
        <v>1</v>
      </c>
      <c r="O18" s="405">
        <f t="shared" si="4"/>
        <v>4</v>
      </c>
      <c r="P18" s="405">
        <f t="shared" si="4"/>
        <v>6</v>
      </c>
      <c r="Q18" s="405">
        <f t="shared" si="4"/>
        <v>4</v>
      </c>
      <c r="R18" s="405">
        <f t="shared" si="4"/>
        <v>2</v>
      </c>
      <c r="S18" s="406">
        <f t="shared" si="4"/>
        <v>0</v>
      </c>
    </row>
    <row r="19" spans="1:19" x14ac:dyDescent="0.15">
      <c r="A19" s="667" t="s">
        <v>406</v>
      </c>
      <c r="B19" s="668"/>
      <c r="C19" s="407">
        <f t="shared" ref="C19:I20" si="5">SUM(C27)</f>
        <v>0</v>
      </c>
      <c r="D19" s="404">
        <f t="shared" si="5"/>
        <v>81</v>
      </c>
      <c r="E19" s="405">
        <f t="shared" si="5"/>
        <v>40</v>
      </c>
      <c r="F19" s="405">
        <f t="shared" si="5"/>
        <v>9</v>
      </c>
      <c r="G19" s="405">
        <f t="shared" si="5"/>
        <v>16</v>
      </c>
      <c r="H19" s="405">
        <f t="shared" si="5"/>
        <v>16</v>
      </c>
      <c r="I19" s="405">
        <f t="shared" si="5"/>
        <v>0</v>
      </c>
      <c r="J19" s="405">
        <f>SUM(J27)</f>
        <v>4</v>
      </c>
      <c r="K19" s="405">
        <f t="shared" si="4"/>
        <v>0</v>
      </c>
      <c r="L19" s="405">
        <f t="shared" si="4"/>
        <v>0</v>
      </c>
      <c r="M19" s="405">
        <f t="shared" si="4"/>
        <v>2</v>
      </c>
      <c r="N19" s="405">
        <f t="shared" si="4"/>
        <v>0</v>
      </c>
      <c r="O19" s="405">
        <f t="shared" si="4"/>
        <v>2</v>
      </c>
      <c r="P19" s="405">
        <f t="shared" si="4"/>
        <v>1</v>
      </c>
      <c r="Q19" s="405">
        <f t="shared" si="4"/>
        <v>1</v>
      </c>
      <c r="R19" s="405">
        <f t="shared" si="4"/>
        <v>0</v>
      </c>
      <c r="S19" s="406">
        <f t="shared" si="4"/>
        <v>0</v>
      </c>
    </row>
    <row r="20" spans="1:19" x14ac:dyDescent="0.15">
      <c r="A20" s="667" t="s">
        <v>407</v>
      </c>
      <c r="B20" s="668"/>
      <c r="C20" s="407">
        <f t="shared" si="5"/>
        <v>0</v>
      </c>
      <c r="D20" s="404">
        <f t="shared" si="5"/>
        <v>352</v>
      </c>
      <c r="E20" s="405">
        <f t="shared" si="5"/>
        <v>195</v>
      </c>
      <c r="F20" s="405">
        <f t="shared" si="5"/>
        <v>27</v>
      </c>
      <c r="G20" s="405">
        <f t="shared" si="5"/>
        <v>66</v>
      </c>
      <c r="H20" s="405">
        <f t="shared" si="5"/>
        <v>64</v>
      </c>
      <c r="I20" s="405">
        <f t="shared" si="5"/>
        <v>0</v>
      </c>
      <c r="J20" s="405">
        <f>SUM(J28)</f>
        <v>82</v>
      </c>
      <c r="K20" s="405">
        <f t="shared" si="4"/>
        <v>0</v>
      </c>
      <c r="L20" s="405">
        <f t="shared" si="4"/>
        <v>0</v>
      </c>
      <c r="M20" s="405">
        <f t="shared" si="4"/>
        <v>41</v>
      </c>
      <c r="N20" s="405">
        <f t="shared" si="4"/>
        <v>25</v>
      </c>
      <c r="O20" s="405">
        <f t="shared" si="4"/>
        <v>16</v>
      </c>
      <c r="P20" s="405">
        <f t="shared" si="4"/>
        <v>22</v>
      </c>
      <c r="Q20" s="405">
        <f t="shared" si="4"/>
        <v>14</v>
      </c>
      <c r="R20" s="405">
        <f t="shared" si="4"/>
        <v>3</v>
      </c>
      <c r="S20" s="406">
        <f t="shared" si="4"/>
        <v>5</v>
      </c>
    </row>
    <row r="21" spans="1:19" x14ac:dyDescent="0.15">
      <c r="A21" s="669"/>
      <c r="B21" s="670"/>
      <c r="C21" s="407"/>
      <c r="D21" s="404"/>
      <c r="E21" s="405"/>
      <c r="F21" s="405"/>
      <c r="G21" s="405"/>
      <c r="H21" s="405"/>
      <c r="I21" s="405"/>
      <c r="J21" s="407"/>
      <c r="K21" s="407"/>
      <c r="L21" s="407"/>
      <c r="M21" s="407"/>
      <c r="N21" s="407"/>
      <c r="O21" s="407"/>
      <c r="P21" s="407"/>
      <c r="Q21" s="407"/>
      <c r="R21" s="407"/>
      <c r="S21" s="406"/>
    </row>
    <row r="22" spans="1:19" x14ac:dyDescent="0.15">
      <c r="A22" s="663" t="s">
        <v>408</v>
      </c>
      <c r="B22" s="664"/>
      <c r="C22" s="407">
        <f>SUM(C30)</f>
        <v>0</v>
      </c>
      <c r="D22" s="404">
        <f t="shared" ref="D22:S23" si="6">SUM(D30)</f>
        <v>1759</v>
      </c>
      <c r="E22" s="405">
        <f t="shared" si="6"/>
        <v>888</v>
      </c>
      <c r="F22" s="405">
        <f t="shared" si="6"/>
        <v>109</v>
      </c>
      <c r="G22" s="405">
        <f t="shared" si="6"/>
        <v>389</v>
      </c>
      <c r="H22" s="405">
        <f t="shared" si="6"/>
        <v>373</v>
      </c>
      <c r="I22" s="405">
        <f t="shared" si="6"/>
        <v>0</v>
      </c>
      <c r="J22" s="407">
        <f t="shared" si="6"/>
        <v>812</v>
      </c>
      <c r="K22" s="407">
        <f t="shared" si="6"/>
        <v>169</v>
      </c>
      <c r="L22" s="407">
        <f t="shared" si="6"/>
        <v>99</v>
      </c>
      <c r="M22" s="407">
        <f t="shared" si="6"/>
        <v>272</v>
      </c>
      <c r="N22" s="407">
        <f t="shared" si="6"/>
        <v>155</v>
      </c>
      <c r="O22" s="407">
        <f t="shared" si="6"/>
        <v>117</v>
      </c>
      <c r="P22" s="407">
        <f t="shared" si="6"/>
        <v>193</v>
      </c>
      <c r="Q22" s="407">
        <f t="shared" si="6"/>
        <v>50</v>
      </c>
      <c r="R22" s="407">
        <f t="shared" si="6"/>
        <v>38</v>
      </c>
      <c r="S22" s="406">
        <f t="shared" si="6"/>
        <v>105</v>
      </c>
    </row>
    <row r="23" spans="1:19" x14ac:dyDescent="0.15">
      <c r="A23" s="671" t="s">
        <v>409</v>
      </c>
      <c r="B23" s="672"/>
      <c r="C23" s="407">
        <f>SUM(C31)</f>
        <v>0</v>
      </c>
      <c r="D23" s="404">
        <f t="shared" si="6"/>
        <v>1052</v>
      </c>
      <c r="E23" s="405">
        <f t="shared" si="6"/>
        <v>422</v>
      </c>
      <c r="F23" s="405">
        <f t="shared" si="6"/>
        <v>62</v>
      </c>
      <c r="G23" s="405">
        <f t="shared" si="6"/>
        <v>289</v>
      </c>
      <c r="H23" s="405">
        <f t="shared" si="6"/>
        <v>278</v>
      </c>
      <c r="I23" s="405">
        <f t="shared" si="6"/>
        <v>1</v>
      </c>
      <c r="J23" s="407">
        <f t="shared" si="6"/>
        <v>117</v>
      </c>
      <c r="K23" s="407">
        <f t="shared" si="6"/>
        <v>15</v>
      </c>
      <c r="L23" s="407">
        <f t="shared" si="6"/>
        <v>10</v>
      </c>
      <c r="M23" s="407">
        <f t="shared" si="6"/>
        <v>46</v>
      </c>
      <c r="N23" s="407">
        <f t="shared" si="6"/>
        <v>6</v>
      </c>
      <c r="O23" s="407">
        <f t="shared" si="6"/>
        <v>40</v>
      </c>
      <c r="P23" s="407">
        <f t="shared" si="6"/>
        <v>47</v>
      </c>
      <c r="Q23" s="407">
        <f t="shared" si="6"/>
        <v>20</v>
      </c>
      <c r="R23" s="407">
        <f t="shared" si="6"/>
        <v>11</v>
      </c>
      <c r="S23" s="406">
        <f t="shared" si="6"/>
        <v>16</v>
      </c>
    </row>
    <row r="24" spans="1:19" x14ac:dyDescent="0.15">
      <c r="A24" s="671" t="s">
        <v>410</v>
      </c>
      <c r="B24" s="664"/>
      <c r="C24" s="407">
        <f>SUM(C33,C40,C42,C43,C48,C61)</f>
        <v>0</v>
      </c>
      <c r="D24" s="404">
        <f t="shared" ref="D24:I24" si="7">SUM(D33,D40,D42,D43,D48,D61)</f>
        <v>347</v>
      </c>
      <c r="E24" s="405">
        <f t="shared" si="7"/>
        <v>168</v>
      </c>
      <c r="F24" s="405">
        <f t="shared" si="7"/>
        <v>34</v>
      </c>
      <c r="G24" s="405">
        <f t="shared" si="7"/>
        <v>73</v>
      </c>
      <c r="H24" s="405">
        <f t="shared" si="7"/>
        <v>72</v>
      </c>
      <c r="I24" s="405">
        <f t="shared" si="7"/>
        <v>0</v>
      </c>
      <c r="J24" s="405">
        <f>SUM(J33,J40,J42,J43,J48,J61)</f>
        <v>56</v>
      </c>
      <c r="K24" s="405">
        <f t="shared" ref="K24:S24" si="8">SUM(K33,K40,K42,K43,K48,K61)</f>
        <v>0</v>
      </c>
      <c r="L24" s="405">
        <f t="shared" si="8"/>
        <v>0</v>
      </c>
      <c r="M24" s="405">
        <f t="shared" si="8"/>
        <v>28</v>
      </c>
      <c r="N24" s="405">
        <f t="shared" si="8"/>
        <v>14</v>
      </c>
      <c r="O24" s="405">
        <f t="shared" si="8"/>
        <v>14</v>
      </c>
      <c r="P24" s="405">
        <f t="shared" si="8"/>
        <v>7</v>
      </c>
      <c r="Q24" s="405">
        <f t="shared" si="8"/>
        <v>0</v>
      </c>
      <c r="R24" s="405">
        <f t="shared" si="8"/>
        <v>4</v>
      </c>
      <c r="S24" s="406">
        <f t="shared" si="8"/>
        <v>3</v>
      </c>
    </row>
    <row r="25" spans="1:19" x14ac:dyDescent="0.15">
      <c r="A25" s="671" t="s">
        <v>411</v>
      </c>
      <c r="B25" s="664"/>
      <c r="C25" s="407">
        <f>SUM(C34,C36,C37,C46,C49,C50,C51)</f>
        <v>0</v>
      </c>
      <c r="D25" s="404">
        <f t="shared" ref="D25:I25" si="9">SUM(D34,D36,D37,D46,D49,D50,D51)</f>
        <v>361</v>
      </c>
      <c r="E25" s="405">
        <f t="shared" si="9"/>
        <v>199</v>
      </c>
      <c r="F25" s="405">
        <f t="shared" si="9"/>
        <v>27</v>
      </c>
      <c r="G25" s="405">
        <f t="shared" si="9"/>
        <v>70</v>
      </c>
      <c r="H25" s="405">
        <f t="shared" si="9"/>
        <v>65</v>
      </c>
      <c r="I25" s="405">
        <f t="shared" si="9"/>
        <v>0</v>
      </c>
      <c r="J25" s="405">
        <f>SUM(J34,J36,J37,J46,J49,J50,J51)</f>
        <v>34</v>
      </c>
      <c r="K25" s="405">
        <f t="shared" ref="K25:S25" si="10">SUM(K34,K36,K37,K46,K49,K50,K51)</f>
        <v>0</v>
      </c>
      <c r="L25" s="405">
        <f t="shared" si="10"/>
        <v>0</v>
      </c>
      <c r="M25" s="405">
        <f t="shared" si="10"/>
        <v>17</v>
      </c>
      <c r="N25" s="405">
        <f t="shared" si="10"/>
        <v>5</v>
      </c>
      <c r="O25" s="405">
        <f t="shared" si="10"/>
        <v>12</v>
      </c>
      <c r="P25" s="405">
        <f t="shared" si="10"/>
        <v>7</v>
      </c>
      <c r="Q25" s="405">
        <f t="shared" si="10"/>
        <v>1</v>
      </c>
      <c r="R25" s="405">
        <f t="shared" si="10"/>
        <v>5</v>
      </c>
      <c r="S25" s="406">
        <f t="shared" si="10"/>
        <v>1</v>
      </c>
    </row>
    <row r="26" spans="1:19" x14ac:dyDescent="0.15">
      <c r="A26" s="671" t="s">
        <v>412</v>
      </c>
      <c r="B26" s="664"/>
      <c r="C26" s="407">
        <f>SUM(C38,C39)</f>
        <v>0</v>
      </c>
      <c r="D26" s="404">
        <f t="shared" ref="D26:I26" si="11">SUM(D38,D39)</f>
        <v>107</v>
      </c>
      <c r="E26" s="405">
        <f t="shared" si="11"/>
        <v>57</v>
      </c>
      <c r="F26" s="405">
        <f t="shared" si="11"/>
        <v>9</v>
      </c>
      <c r="G26" s="405">
        <f t="shared" si="11"/>
        <v>21</v>
      </c>
      <c r="H26" s="405">
        <f t="shared" si="11"/>
        <v>20</v>
      </c>
      <c r="I26" s="405">
        <f t="shared" si="11"/>
        <v>0</v>
      </c>
      <c r="J26" s="405">
        <f>SUM(J38,J39)</f>
        <v>16</v>
      </c>
      <c r="K26" s="405">
        <f t="shared" ref="K26:S26" si="12">SUM(K38,K39)</f>
        <v>3</v>
      </c>
      <c r="L26" s="405">
        <f t="shared" si="12"/>
        <v>3</v>
      </c>
      <c r="M26" s="405">
        <f t="shared" si="12"/>
        <v>5</v>
      </c>
      <c r="N26" s="405">
        <f t="shared" si="12"/>
        <v>1</v>
      </c>
      <c r="O26" s="405">
        <f t="shared" si="12"/>
        <v>4</v>
      </c>
      <c r="P26" s="405">
        <f t="shared" si="12"/>
        <v>6</v>
      </c>
      <c r="Q26" s="405">
        <f t="shared" si="12"/>
        <v>4</v>
      </c>
      <c r="R26" s="405">
        <f t="shared" si="12"/>
        <v>2</v>
      </c>
      <c r="S26" s="406">
        <f t="shared" si="12"/>
        <v>0</v>
      </c>
    </row>
    <row r="27" spans="1:19" x14ac:dyDescent="0.15">
      <c r="A27" s="663" t="s">
        <v>413</v>
      </c>
      <c r="B27" s="664"/>
      <c r="C27" s="407">
        <f>SUM(C44,C52)</f>
        <v>0</v>
      </c>
      <c r="D27" s="404">
        <f t="shared" ref="D27:I27" si="13">SUM(D44,D52)</f>
        <v>81</v>
      </c>
      <c r="E27" s="405">
        <f t="shared" si="13"/>
        <v>40</v>
      </c>
      <c r="F27" s="405">
        <f t="shared" si="13"/>
        <v>9</v>
      </c>
      <c r="G27" s="405">
        <f t="shared" si="13"/>
        <v>16</v>
      </c>
      <c r="H27" s="405">
        <f t="shared" si="13"/>
        <v>16</v>
      </c>
      <c r="I27" s="405">
        <f t="shared" si="13"/>
        <v>0</v>
      </c>
      <c r="J27" s="405">
        <f>SUM(J44,J52)</f>
        <v>4</v>
      </c>
      <c r="K27" s="405">
        <f t="shared" ref="K27:S27" si="14">SUM(K44,K52)</f>
        <v>0</v>
      </c>
      <c r="L27" s="405">
        <f t="shared" si="14"/>
        <v>0</v>
      </c>
      <c r="M27" s="405">
        <f t="shared" si="14"/>
        <v>2</v>
      </c>
      <c r="N27" s="405">
        <f t="shared" si="14"/>
        <v>0</v>
      </c>
      <c r="O27" s="405">
        <f t="shared" si="14"/>
        <v>2</v>
      </c>
      <c r="P27" s="405">
        <f t="shared" si="14"/>
        <v>1</v>
      </c>
      <c r="Q27" s="405">
        <f t="shared" si="14"/>
        <v>1</v>
      </c>
      <c r="R27" s="405">
        <f t="shared" si="14"/>
        <v>0</v>
      </c>
      <c r="S27" s="406">
        <f t="shared" si="14"/>
        <v>0</v>
      </c>
    </row>
    <row r="28" spans="1:19" x14ac:dyDescent="0.15">
      <c r="A28" s="671" t="s">
        <v>414</v>
      </c>
      <c r="B28" s="664"/>
      <c r="C28" s="407">
        <f>SUM(C32,C45,C54,C55,C56,C57,C58,C60)</f>
        <v>0</v>
      </c>
      <c r="D28" s="404">
        <f t="shared" ref="D28:I28" si="15">SUM(D32,D45,D54,D55,D56,D57,D58,D60)</f>
        <v>352</v>
      </c>
      <c r="E28" s="405">
        <f t="shared" si="15"/>
        <v>195</v>
      </c>
      <c r="F28" s="405">
        <f t="shared" si="15"/>
        <v>27</v>
      </c>
      <c r="G28" s="405">
        <f t="shared" si="15"/>
        <v>66</v>
      </c>
      <c r="H28" s="405">
        <f t="shared" si="15"/>
        <v>64</v>
      </c>
      <c r="I28" s="405">
        <f t="shared" si="15"/>
        <v>0</v>
      </c>
      <c r="J28" s="405">
        <f>SUM(J32,J45,J54,J55,J56,J57,J58,J60)</f>
        <v>82</v>
      </c>
      <c r="K28" s="405">
        <f t="shared" ref="K28:S28" si="16">SUM(K32,K45,K54,K55,K56,K57,K58,K60)</f>
        <v>0</v>
      </c>
      <c r="L28" s="405">
        <f t="shared" si="16"/>
        <v>0</v>
      </c>
      <c r="M28" s="405">
        <f t="shared" si="16"/>
        <v>41</v>
      </c>
      <c r="N28" s="405">
        <f t="shared" si="16"/>
        <v>25</v>
      </c>
      <c r="O28" s="405">
        <f t="shared" si="16"/>
        <v>16</v>
      </c>
      <c r="P28" s="405">
        <f t="shared" si="16"/>
        <v>22</v>
      </c>
      <c r="Q28" s="405">
        <f t="shared" si="16"/>
        <v>14</v>
      </c>
      <c r="R28" s="405">
        <f t="shared" si="16"/>
        <v>3</v>
      </c>
      <c r="S28" s="406">
        <f t="shared" si="16"/>
        <v>5</v>
      </c>
    </row>
    <row r="29" spans="1:19" x14ac:dyDescent="0.15">
      <c r="A29" s="665"/>
      <c r="B29" s="666"/>
      <c r="C29" s="407"/>
      <c r="D29" s="404"/>
      <c r="E29" s="410"/>
      <c r="F29" s="410"/>
      <c r="G29" s="410"/>
      <c r="H29" s="534"/>
      <c r="I29" s="408"/>
      <c r="J29" s="405"/>
      <c r="K29" s="410"/>
      <c r="L29" s="410"/>
      <c r="M29" s="410"/>
      <c r="N29" s="410"/>
      <c r="O29" s="410"/>
      <c r="P29" s="407"/>
      <c r="Q29" s="410"/>
      <c r="R29" s="408"/>
      <c r="S29" s="402"/>
    </row>
    <row r="30" spans="1:19" x14ac:dyDescent="0.15">
      <c r="A30" s="373"/>
      <c r="B30" s="409" t="s">
        <v>415</v>
      </c>
      <c r="C30" s="407" t="str">
        <f>IF('[4]4-15'!A21=0,"－",'[4]4-15'!A21)</f>
        <v>岡山市</v>
      </c>
      <c r="D30" s="404">
        <f>SUM(E30:I30)</f>
        <v>1759</v>
      </c>
      <c r="E30" s="407">
        <f>IF('[4]4-15'!C21=0,"－",'[4]4-15'!C21)</f>
        <v>888</v>
      </c>
      <c r="F30" s="407">
        <f>IF('[4]4-15'!D21=0,"－",'[4]4-15'!D21)</f>
        <v>109</v>
      </c>
      <c r="G30" s="407">
        <f>IF('[4]4-15'!F21=0,"－",'[4]4-15'!F21)</f>
        <v>389</v>
      </c>
      <c r="H30" s="407">
        <f>IF('[4]4-15'!G21=0,"－",'[4]4-15'!G21)</f>
        <v>373</v>
      </c>
      <c r="I30" s="405" t="str">
        <f>IF('[4]4-15'!H21=0,"－",'[4]4-15'!H21)</f>
        <v>－</v>
      </c>
      <c r="J30" s="407">
        <f>SUM(K30:O30)</f>
        <v>812</v>
      </c>
      <c r="K30" s="407">
        <f>IF('[4]4-15'!J21=0,"－",'[4]4-15'!J21)</f>
        <v>169</v>
      </c>
      <c r="L30" s="407">
        <f>IF('[4]4-15'!K21=0,"－",'[4]4-15'!K21)</f>
        <v>99</v>
      </c>
      <c r="M30" s="407">
        <f>IF('[4]4-15'!M21=0,"－",'[4]4-15'!M21)</f>
        <v>272</v>
      </c>
      <c r="N30" s="407">
        <f>IF('[4]4-15'!N21=0,"－",'[4]4-15'!N21)</f>
        <v>155</v>
      </c>
      <c r="O30" s="407">
        <f>IF('[4]4-15'!O21=0,"－",'[4]4-15'!O21)</f>
        <v>117</v>
      </c>
      <c r="P30" s="407">
        <f>SUM(Q30:S30)</f>
        <v>193</v>
      </c>
      <c r="Q30" s="407">
        <f>IF('[4]4-15'!P21=0,"－",'[4]4-15'!P21)</f>
        <v>50</v>
      </c>
      <c r="R30" s="407">
        <f>IF('[4]4-15'!Q21=0,"－",'[4]4-15'!Q21)</f>
        <v>38</v>
      </c>
      <c r="S30" s="406">
        <f>IF('[4]4-15'!R21=0,"－",'[4]4-15'!R21)</f>
        <v>105</v>
      </c>
    </row>
    <row r="31" spans="1:19" x14ac:dyDescent="0.15">
      <c r="A31" s="373"/>
      <c r="B31" s="409" t="s">
        <v>416</v>
      </c>
      <c r="C31" s="407" t="str">
        <f>IF('[4]4-15'!A22=0,"－",'[4]4-15'!A22)</f>
        <v>33202　倉敷市</v>
      </c>
      <c r="D31" s="404">
        <f t="shared" ref="D31:D61" si="17">SUM(E31:I31)</f>
        <v>1052</v>
      </c>
      <c r="E31" s="407">
        <f>IF('[4]4-15'!C22=0,"－",'[4]4-15'!C22)</f>
        <v>422</v>
      </c>
      <c r="F31" s="407">
        <f>IF('[4]4-15'!D22=0,"－",'[4]4-15'!D22)</f>
        <v>62</v>
      </c>
      <c r="G31" s="407">
        <f>IF('[4]4-15'!F22=0,"－",'[4]4-15'!F22)</f>
        <v>289</v>
      </c>
      <c r="H31" s="407">
        <f>IF('[4]4-15'!G22=0,"－",'[4]4-15'!G22)</f>
        <v>278</v>
      </c>
      <c r="I31" s="405">
        <f>IF('[4]4-15'!H22=0,"－",'[4]4-15'!H22)</f>
        <v>1</v>
      </c>
      <c r="J31" s="407">
        <f>SUM(K31:O31)</f>
        <v>117</v>
      </c>
      <c r="K31" s="407">
        <f>IF('[4]4-15'!J22=0,"－",'[4]4-15'!J22)</f>
        <v>15</v>
      </c>
      <c r="L31" s="407">
        <f>IF('[4]4-15'!K22=0,"－",'[4]4-15'!K22)</f>
        <v>10</v>
      </c>
      <c r="M31" s="407">
        <f>IF('[4]4-15'!M22=0,"－",'[4]4-15'!M22)</f>
        <v>46</v>
      </c>
      <c r="N31" s="407">
        <f>IF('[4]4-15'!N22=0,"－",'[4]4-15'!N22)</f>
        <v>6</v>
      </c>
      <c r="O31" s="407">
        <f>IF('[4]4-15'!O22=0,"－",'[4]4-15'!O22)</f>
        <v>40</v>
      </c>
      <c r="P31" s="407">
        <f>SUM(Q31:S31)</f>
        <v>47</v>
      </c>
      <c r="Q31" s="407">
        <f>IF('[4]4-15'!P22=0,"－",'[4]4-15'!P22)</f>
        <v>20</v>
      </c>
      <c r="R31" s="407">
        <f>IF('[4]4-15'!Q22=0,"－",'[4]4-15'!Q22)</f>
        <v>11</v>
      </c>
      <c r="S31" s="406">
        <f>IF('[4]4-15'!R22=0,"－",'[4]4-15'!R22)</f>
        <v>16</v>
      </c>
    </row>
    <row r="32" spans="1:19" x14ac:dyDescent="0.15">
      <c r="A32" s="373"/>
      <c r="B32" s="409" t="s">
        <v>417</v>
      </c>
      <c r="C32" s="407" t="str">
        <f>IF('[4]4-15'!A23=0,"－",'[4]4-15'!A23)</f>
        <v>33203　津山市</v>
      </c>
      <c r="D32" s="404">
        <f t="shared" si="17"/>
        <v>257</v>
      </c>
      <c r="E32" s="407">
        <f>IF('[4]4-15'!C23=0,"－",'[4]4-15'!C23)</f>
        <v>142</v>
      </c>
      <c r="F32" s="407">
        <f>IF('[4]4-15'!D23=0,"－",'[4]4-15'!D23)</f>
        <v>15</v>
      </c>
      <c r="G32" s="407">
        <f>IF('[4]4-15'!F23=0,"－",'[4]4-15'!F23)</f>
        <v>50</v>
      </c>
      <c r="H32" s="407">
        <f>IF('[4]4-15'!G23=0,"－",'[4]4-15'!G23)</f>
        <v>50</v>
      </c>
      <c r="I32" s="405" t="str">
        <f>IF('[4]4-15'!H23=0,"－",'[4]4-15'!H23)</f>
        <v>-</v>
      </c>
      <c r="J32" s="407">
        <f>SUM(K32:O32)</f>
        <v>22</v>
      </c>
      <c r="K32" s="407" t="str">
        <f>IF('[4]4-15'!J23=0,"－",'[4]4-15'!J23)</f>
        <v>-</v>
      </c>
      <c r="L32" s="407" t="str">
        <f>IF('[4]4-15'!K23=0,"－",'[4]4-15'!K23)</f>
        <v>-</v>
      </c>
      <c r="M32" s="407">
        <f>IF('[4]4-15'!M23=0,"－",'[4]4-15'!M23)</f>
        <v>11</v>
      </c>
      <c r="N32" s="407" t="str">
        <f>IF('[4]4-15'!N23=0,"－",'[4]4-15'!N23)</f>
        <v>-</v>
      </c>
      <c r="O32" s="407">
        <f>IF('[4]4-15'!O23=0,"－",'[4]4-15'!O23)</f>
        <v>11</v>
      </c>
      <c r="P32" s="407">
        <f>SUM(Q32:S32)</f>
        <v>18</v>
      </c>
      <c r="Q32" s="407">
        <f>IF('[4]4-15'!P23=0,"－",'[4]4-15'!P23)</f>
        <v>14</v>
      </c>
      <c r="R32" s="407" t="str">
        <f>IF('[4]4-15'!Q23=0,"－",'[4]4-15'!Q23)</f>
        <v>-</v>
      </c>
      <c r="S32" s="406">
        <f>IF('[4]4-15'!R23=0,"－",'[4]4-15'!R23)</f>
        <v>4</v>
      </c>
    </row>
    <row r="33" spans="1:19" x14ac:dyDescent="0.15">
      <c r="A33" s="373"/>
      <c r="B33" s="409" t="s">
        <v>418</v>
      </c>
      <c r="C33" s="407" t="str">
        <f>IF('[4]4-15'!A24=0,"－",'[4]4-15'!A24)</f>
        <v>33204　玉野市</v>
      </c>
      <c r="D33" s="404">
        <f t="shared" si="17"/>
        <v>133</v>
      </c>
      <c r="E33" s="407">
        <f>IF('[4]4-15'!C24=0,"－",'[4]4-15'!C24)</f>
        <v>62</v>
      </c>
      <c r="F33" s="407">
        <f>IF('[4]4-15'!D24=0,"－",'[4]4-15'!D24)</f>
        <v>21</v>
      </c>
      <c r="G33" s="407">
        <f>IF('[4]4-15'!F24=0,"－",'[4]4-15'!F24)</f>
        <v>25</v>
      </c>
      <c r="H33" s="407">
        <f>IF('[4]4-15'!G24=0,"－",'[4]4-15'!G24)</f>
        <v>25</v>
      </c>
      <c r="I33" s="405" t="str">
        <f>IF('[4]4-15'!H24=0,"－",'[4]4-15'!H24)</f>
        <v>-</v>
      </c>
      <c r="J33" s="407">
        <f>SUM(K33:O33)</f>
        <v>20</v>
      </c>
      <c r="K33" s="407" t="str">
        <f>IF('[4]4-15'!J24=0,"－",'[4]4-15'!J24)</f>
        <v>-</v>
      </c>
      <c r="L33" s="407" t="str">
        <f>IF('[4]4-15'!K24=0,"－",'[4]4-15'!K24)</f>
        <v>-</v>
      </c>
      <c r="M33" s="407">
        <f>IF('[4]4-15'!M24=0,"－",'[4]4-15'!M24)</f>
        <v>10</v>
      </c>
      <c r="N33" s="407">
        <f>IF('[4]4-15'!N24=0,"－",'[4]4-15'!N24)</f>
        <v>2</v>
      </c>
      <c r="O33" s="407">
        <f>IF('[4]4-15'!O24=0,"－",'[4]4-15'!O24)</f>
        <v>8</v>
      </c>
      <c r="P33" s="407">
        <f>SUM(Q33:S33)</f>
        <v>1</v>
      </c>
      <c r="Q33" s="407" t="str">
        <f>IF('[4]4-15'!P24=0,"－",'[4]4-15'!P24)</f>
        <v>-</v>
      </c>
      <c r="R33" s="407" t="str">
        <f>IF('[4]4-15'!Q24=0,"－",'[4]4-15'!Q24)</f>
        <v>-</v>
      </c>
      <c r="S33" s="406">
        <f>IF('[4]4-15'!R24=0,"－",'[4]4-15'!R24)</f>
        <v>1</v>
      </c>
    </row>
    <row r="34" spans="1:19" x14ac:dyDescent="0.15">
      <c r="A34" s="373"/>
      <c r="B34" s="409" t="s">
        <v>419</v>
      </c>
      <c r="C34" s="407" t="str">
        <f>IF('[4]4-15'!A25=0,"－",'[4]4-15'!A25)</f>
        <v>33205　笠岡市</v>
      </c>
      <c r="D34" s="404">
        <f t="shared" si="17"/>
        <v>109</v>
      </c>
      <c r="E34" s="407">
        <f>IF('[4]4-15'!C25=0,"－",'[4]4-15'!C25)</f>
        <v>53</v>
      </c>
      <c r="F34" s="407">
        <f>IF('[4]4-15'!D25=0,"－",'[4]4-15'!D25)</f>
        <v>8</v>
      </c>
      <c r="G34" s="407">
        <f>IF('[4]4-15'!F25=0,"－",'[4]4-15'!F25)</f>
        <v>24</v>
      </c>
      <c r="H34" s="407">
        <f>IF('[4]4-15'!G25=0,"－",'[4]4-15'!G25)</f>
        <v>24</v>
      </c>
      <c r="I34" s="405" t="str">
        <f>IF('[4]4-15'!H25=0,"－",'[4]4-15'!H25)</f>
        <v>-</v>
      </c>
      <c r="J34" s="407">
        <f>SUM(K34:O34)</f>
        <v>2</v>
      </c>
      <c r="K34" s="407" t="str">
        <f>IF('[4]4-15'!J25=0,"－",'[4]4-15'!J25)</f>
        <v>-</v>
      </c>
      <c r="L34" s="407" t="str">
        <f>IF('[4]4-15'!K25=0,"－",'[4]4-15'!K25)</f>
        <v>-</v>
      </c>
      <c r="M34" s="407">
        <f>IF('[4]4-15'!M25=0,"－",'[4]4-15'!M25)</f>
        <v>1</v>
      </c>
      <c r="N34" s="407" t="str">
        <f>IF('[4]4-15'!N25=0,"－",'[4]4-15'!N25)</f>
        <v>-</v>
      </c>
      <c r="O34" s="407">
        <f>IF('[4]4-15'!O25=0,"－",'[4]4-15'!O25)</f>
        <v>1</v>
      </c>
      <c r="P34" s="407">
        <f>SUM(Q34:S34)</f>
        <v>3</v>
      </c>
      <c r="Q34" s="407">
        <f>IF('[4]4-15'!P25=0,"－",'[4]4-15'!P25)</f>
        <v>1</v>
      </c>
      <c r="R34" s="407">
        <f>IF('[4]4-15'!Q25=0,"－",'[4]4-15'!Q25)</f>
        <v>2</v>
      </c>
      <c r="S34" s="406" t="str">
        <f>IF('[4]4-15'!R25=0,"－",'[4]4-15'!R25)</f>
        <v>-</v>
      </c>
    </row>
    <row r="35" spans="1:19" x14ac:dyDescent="0.15">
      <c r="A35" s="373"/>
      <c r="B35" s="412"/>
      <c r="C35" s="407"/>
      <c r="D35" s="404"/>
      <c r="E35" s="407"/>
      <c r="F35" s="407"/>
      <c r="G35" s="407"/>
      <c r="H35" s="407"/>
      <c r="I35" s="405"/>
      <c r="J35" s="407"/>
      <c r="K35" s="407"/>
      <c r="L35" s="407"/>
      <c r="M35" s="407"/>
      <c r="N35" s="407"/>
      <c r="O35" s="407"/>
      <c r="P35" s="407"/>
      <c r="Q35" s="407"/>
      <c r="R35" s="407"/>
      <c r="S35" s="406"/>
    </row>
    <row r="36" spans="1:19" x14ac:dyDescent="0.15">
      <c r="A36" s="373"/>
      <c r="B36" s="409" t="s">
        <v>420</v>
      </c>
      <c r="C36" s="407" t="str">
        <f>IF('[4]4-15'!A27=0,"－",'[4]4-15'!A27)</f>
        <v>33207　井原市</v>
      </c>
      <c r="D36" s="404">
        <f t="shared" si="17"/>
        <v>68</v>
      </c>
      <c r="E36" s="407">
        <f>IF('[4]4-15'!C27=0,"－",'[4]4-15'!C27)</f>
        <v>40</v>
      </c>
      <c r="F36" s="407">
        <f>IF('[4]4-15'!D27=0,"－",'[4]4-15'!D27)</f>
        <v>6</v>
      </c>
      <c r="G36" s="407">
        <f>IF('[4]4-15'!F27=0,"－",'[4]4-15'!F27)</f>
        <v>11</v>
      </c>
      <c r="H36" s="407">
        <f>IF('[4]4-15'!G27=0,"－",'[4]4-15'!G27)</f>
        <v>11</v>
      </c>
      <c r="I36" s="405" t="str">
        <f>IF('[4]4-15'!H27=0,"－",'[4]4-15'!H27)</f>
        <v>-</v>
      </c>
      <c r="J36" s="407">
        <f>SUM(K36:O36)</f>
        <v>2</v>
      </c>
      <c r="K36" s="407" t="str">
        <f>IF('[4]4-15'!J27=0,"－",'[4]4-15'!J27)</f>
        <v>-</v>
      </c>
      <c r="L36" s="407" t="str">
        <f>IF('[4]4-15'!K27=0,"－",'[4]4-15'!K27)</f>
        <v>-</v>
      </c>
      <c r="M36" s="407">
        <f>IF('[4]4-15'!M27=0,"－",'[4]4-15'!M27)</f>
        <v>1</v>
      </c>
      <c r="N36" s="407" t="str">
        <f>IF('[4]4-15'!N27=0,"－",'[4]4-15'!N27)</f>
        <v>-</v>
      </c>
      <c r="O36" s="407">
        <f>IF('[4]4-15'!O27=0,"－",'[4]4-15'!O27)</f>
        <v>1</v>
      </c>
      <c r="P36" s="407">
        <f>SUM(Q36:S36)</f>
        <v>0</v>
      </c>
      <c r="Q36" s="407" t="str">
        <f>IF('[4]4-15'!P27=0,"－",'[4]4-15'!P27)</f>
        <v>-</v>
      </c>
      <c r="R36" s="407" t="str">
        <f>IF('[4]4-15'!Q27=0,"－",'[4]4-15'!Q27)</f>
        <v>-</v>
      </c>
      <c r="S36" s="406" t="str">
        <f>IF('[4]4-15'!R27=0,"－",'[4]4-15'!R27)</f>
        <v>-</v>
      </c>
    </row>
    <row r="37" spans="1:19" x14ac:dyDescent="0.15">
      <c r="A37" s="373"/>
      <c r="B37" s="409" t="s">
        <v>421</v>
      </c>
      <c r="C37" s="407" t="str">
        <f>IF('[4]4-15'!A28=0,"－",'[4]4-15'!A28)</f>
        <v>33208　総社市</v>
      </c>
      <c r="D37" s="404">
        <f t="shared" si="17"/>
        <v>73</v>
      </c>
      <c r="E37" s="407">
        <f>IF('[4]4-15'!C28=0,"－",'[4]4-15'!C28)</f>
        <v>48</v>
      </c>
      <c r="F37" s="407">
        <f>IF('[4]4-15'!D28=0,"－",'[4]4-15'!D28)</f>
        <v>7</v>
      </c>
      <c r="G37" s="407">
        <f>IF('[4]4-15'!F28=0,"－",'[4]4-15'!F28)</f>
        <v>10</v>
      </c>
      <c r="H37" s="407">
        <f>IF('[4]4-15'!G28=0,"－",'[4]4-15'!G28)</f>
        <v>8</v>
      </c>
      <c r="I37" s="405" t="str">
        <f>IF('[4]4-15'!H28=0,"－",'[4]4-15'!H28)</f>
        <v>-</v>
      </c>
      <c r="J37" s="407">
        <f>SUM(K37:O37)</f>
        <v>14</v>
      </c>
      <c r="K37" s="407" t="str">
        <f>IF('[4]4-15'!J28=0,"－",'[4]4-15'!J28)</f>
        <v>-</v>
      </c>
      <c r="L37" s="407" t="str">
        <f>IF('[4]4-15'!K28=0,"－",'[4]4-15'!K28)</f>
        <v>-</v>
      </c>
      <c r="M37" s="407">
        <f>IF('[4]4-15'!M28=0,"－",'[4]4-15'!M28)</f>
        <v>7</v>
      </c>
      <c r="N37" s="407" t="str">
        <f>IF('[4]4-15'!N28=0,"－",'[4]4-15'!N28)</f>
        <v>-</v>
      </c>
      <c r="O37" s="407">
        <f>IF('[4]4-15'!O28=0,"－",'[4]4-15'!O28)</f>
        <v>7</v>
      </c>
      <c r="P37" s="407">
        <f>SUM(Q37:S37)</f>
        <v>2</v>
      </c>
      <c r="Q37" s="407" t="str">
        <f>IF('[4]4-15'!P28=0,"－",'[4]4-15'!P28)</f>
        <v>-</v>
      </c>
      <c r="R37" s="407">
        <f>IF('[4]4-15'!Q28=0,"－",'[4]4-15'!Q28)</f>
        <v>2</v>
      </c>
      <c r="S37" s="406" t="str">
        <f>IF('[4]4-15'!R28=0,"－",'[4]4-15'!R28)</f>
        <v>-</v>
      </c>
    </row>
    <row r="38" spans="1:19" x14ac:dyDescent="0.15">
      <c r="A38" s="373"/>
      <c r="B38" s="409" t="s">
        <v>422</v>
      </c>
      <c r="C38" s="407" t="str">
        <f>IF('[4]4-15'!A29=0,"－",'[4]4-15'!A29)</f>
        <v>33209　高梁市</v>
      </c>
      <c r="D38" s="404">
        <f t="shared" si="17"/>
        <v>61</v>
      </c>
      <c r="E38" s="407">
        <f>IF('[4]4-15'!C29=0,"－",'[4]4-15'!C29)</f>
        <v>27</v>
      </c>
      <c r="F38" s="407">
        <f>IF('[4]4-15'!D29=0,"－",'[4]4-15'!D29)</f>
        <v>5</v>
      </c>
      <c r="G38" s="407">
        <f>IF('[4]4-15'!F29=0,"－",'[4]4-15'!F29)</f>
        <v>15</v>
      </c>
      <c r="H38" s="407">
        <f>IF('[4]4-15'!G29=0,"－",'[4]4-15'!G29)</f>
        <v>14</v>
      </c>
      <c r="I38" s="405" t="str">
        <f>IF('[4]4-15'!H29=0,"－",'[4]4-15'!H29)</f>
        <v>-</v>
      </c>
      <c r="J38" s="407">
        <f>SUM(K38:O38)</f>
        <v>10</v>
      </c>
      <c r="K38" s="407">
        <f>IF('[4]4-15'!J29=0,"－",'[4]4-15'!J29)</f>
        <v>2</v>
      </c>
      <c r="L38" s="407">
        <f>IF('[4]4-15'!K29=0,"－",'[4]4-15'!K29)</f>
        <v>2</v>
      </c>
      <c r="M38" s="407">
        <f>IF('[4]4-15'!M29=0,"－",'[4]4-15'!M29)</f>
        <v>3</v>
      </c>
      <c r="N38" s="407" t="str">
        <f>IF('[4]4-15'!N29=0,"－",'[4]4-15'!N29)</f>
        <v>-</v>
      </c>
      <c r="O38" s="407">
        <f>IF('[4]4-15'!O29=0,"－",'[4]4-15'!O29)</f>
        <v>3</v>
      </c>
      <c r="P38" s="407">
        <f>SUM(Q38:S38)</f>
        <v>5</v>
      </c>
      <c r="Q38" s="407">
        <f>IF('[4]4-15'!P29=0,"－",'[4]4-15'!P29)</f>
        <v>4</v>
      </c>
      <c r="R38" s="407">
        <f>IF('[4]4-15'!Q29=0,"－",'[4]4-15'!Q29)</f>
        <v>1</v>
      </c>
      <c r="S38" s="406" t="str">
        <f>IF('[4]4-15'!R29=0,"－",'[4]4-15'!R29)</f>
        <v>-</v>
      </c>
    </row>
    <row r="39" spans="1:19" x14ac:dyDescent="0.15">
      <c r="A39" s="373"/>
      <c r="B39" s="409" t="s">
        <v>423</v>
      </c>
      <c r="C39" s="407" t="str">
        <f>IF('[4]4-15'!A30=0,"－",'[4]4-15'!A30)</f>
        <v>33210　新見市</v>
      </c>
      <c r="D39" s="404">
        <f t="shared" si="17"/>
        <v>46</v>
      </c>
      <c r="E39" s="407">
        <f>IF('[4]4-15'!C30=0,"－",'[4]4-15'!C30)</f>
        <v>30</v>
      </c>
      <c r="F39" s="407">
        <f>IF('[4]4-15'!D30=0,"－",'[4]4-15'!D30)</f>
        <v>4</v>
      </c>
      <c r="G39" s="407">
        <f>IF('[4]4-15'!F30=0,"－",'[4]4-15'!F30)</f>
        <v>6</v>
      </c>
      <c r="H39" s="407">
        <f>IF('[4]4-15'!G30=0,"－",'[4]4-15'!G30)</f>
        <v>6</v>
      </c>
      <c r="I39" s="405" t="str">
        <f>IF('[4]4-15'!H30=0,"－",'[4]4-15'!H30)</f>
        <v>-</v>
      </c>
      <c r="J39" s="407">
        <f>SUM(K39:O39)</f>
        <v>6</v>
      </c>
      <c r="K39" s="407">
        <f>IF('[4]4-15'!J30=0,"－",'[4]4-15'!J30)</f>
        <v>1</v>
      </c>
      <c r="L39" s="407">
        <f>IF('[4]4-15'!K30=0,"－",'[4]4-15'!K30)</f>
        <v>1</v>
      </c>
      <c r="M39" s="407">
        <f>IF('[4]4-15'!M30=0,"－",'[4]4-15'!M30)</f>
        <v>2</v>
      </c>
      <c r="N39" s="407">
        <f>IF('[4]4-15'!N30=0,"－",'[4]4-15'!N30)</f>
        <v>1</v>
      </c>
      <c r="O39" s="407">
        <f>IF('[4]4-15'!O30=0,"－",'[4]4-15'!O30)</f>
        <v>1</v>
      </c>
      <c r="P39" s="407">
        <f>SUM(Q39:S39)</f>
        <v>1</v>
      </c>
      <c r="Q39" s="407" t="str">
        <f>IF('[4]4-15'!P30=0,"－",'[4]4-15'!P30)</f>
        <v>-</v>
      </c>
      <c r="R39" s="407">
        <f>IF('[4]4-15'!Q30=0,"－",'[4]4-15'!Q30)</f>
        <v>1</v>
      </c>
      <c r="S39" s="406" t="str">
        <f>IF('[4]4-15'!R30=0,"－",'[4]4-15'!R30)</f>
        <v>-</v>
      </c>
    </row>
    <row r="40" spans="1:19" x14ac:dyDescent="0.15">
      <c r="A40" s="373"/>
      <c r="B40" s="409" t="s">
        <v>424</v>
      </c>
      <c r="C40" s="407" t="str">
        <f>IF('[4]4-15'!A31=0,"－",'[4]4-15'!A31)</f>
        <v>33211　備前市</v>
      </c>
      <c r="D40" s="404">
        <f t="shared" si="17"/>
        <v>57</v>
      </c>
      <c r="E40" s="407">
        <f>IF('[4]4-15'!C31=0,"－",'[4]4-15'!C31)</f>
        <v>22</v>
      </c>
      <c r="F40" s="407">
        <f>IF('[4]4-15'!D31=0,"－",'[4]4-15'!D31)</f>
        <v>3</v>
      </c>
      <c r="G40" s="407">
        <f>IF('[4]4-15'!F31=0,"－",'[4]4-15'!F31)</f>
        <v>16</v>
      </c>
      <c r="H40" s="407">
        <f>IF('[4]4-15'!G31=0,"－",'[4]4-15'!G31)</f>
        <v>16</v>
      </c>
      <c r="I40" s="405" t="str">
        <f>IF('[4]4-15'!H31=0,"－",'[4]4-15'!H31)</f>
        <v>-</v>
      </c>
      <c r="J40" s="407">
        <f>SUM(K40:O40)</f>
        <v>26</v>
      </c>
      <c r="K40" s="407" t="str">
        <f>IF('[4]4-15'!J31=0,"－",'[4]4-15'!J31)</f>
        <v>-</v>
      </c>
      <c r="L40" s="407" t="str">
        <f>IF('[4]4-15'!K31=0,"－",'[4]4-15'!K31)</f>
        <v>-</v>
      </c>
      <c r="M40" s="407">
        <f>IF('[4]4-15'!M31=0,"－",'[4]4-15'!M31)</f>
        <v>13</v>
      </c>
      <c r="N40" s="407">
        <f>IF('[4]4-15'!N31=0,"－",'[4]4-15'!N31)</f>
        <v>10</v>
      </c>
      <c r="O40" s="407">
        <f>IF('[4]4-15'!O31=0,"－",'[4]4-15'!O31)</f>
        <v>3</v>
      </c>
      <c r="P40" s="407">
        <f>SUM(Q40:S40)</f>
        <v>1</v>
      </c>
      <c r="Q40" s="407" t="str">
        <f>IF('[4]4-15'!P31=0,"－",'[4]4-15'!P31)</f>
        <v>-</v>
      </c>
      <c r="R40" s="407" t="str">
        <f>IF('[4]4-15'!Q31=0,"－",'[4]4-15'!Q31)</f>
        <v>-</v>
      </c>
      <c r="S40" s="406">
        <f>IF('[4]4-15'!R31=0,"－",'[4]4-15'!R31)</f>
        <v>1</v>
      </c>
    </row>
    <row r="41" spans="1:19" x14ac:dyDescent="0.15">
      <c r="A41" s="373"/>
      <c r="B41" s="412"/>
      <c r="C41" s="407"/>
      <c r="D41" s="404"/>
      <c r="E41" s="407"/>
      <c r="F41" s="407"/>
      <c r="G41" s="407"/>
      <c r="H41" s="407"/>
      <c r="I41" s="405"/>
      <c r="J41" s="407"/>
      <c r="K41" s="407"/>
      <c r="L41" s="407"/>
      <c r="M41" s="407"/>
      <c r="N41" s="407"/>
      <c r="O41" s="407"/>
      <c r="P41" s="407"/>
      <c r="Q41" s="407"/>
      <c r="R41" s="407"/>
      <c r="S41" s="406"/>
    </row>
    <row r="42" spans="1:19" x14ac:dyDescent="0.15">
      <c r="A42" s="373"/>
      <c r="B42" s="413" t="s">
        <v>425</v>
      </c>
      <c r="C42" s="407" t="str">
        <f>IF('[4]4-15'!A33=0,"－",'[4]4-15'!A33)</f>
        <v>33212　瀬戸内市</v>
      </c>
      <c r="D42" s="404">
        <f t="shared" si="17"/>
        <v>55</v>
      </c>
      <c r="E42" s="407">
        <f>IF('[4]4-15'!C33=0,"－",'[4]4-15'!C33)</f>
        <v>27</v>
      </c>
      <c r="F42" s="407">
        <f>IF('[4]4-15'!D33=0,"－",'[4]4-15'!D33)</f>
        <v>5</v>
      </c>
      <c r="G42" s="407">
        <f>IF('[4]4-15'!F33=0,"－",'[4]4-15'!F33)</f>
        <v>12</v>
      </c>
      <c r="H42" s="407">
        <f>IF('[4]4-15'!G33=0,"－",'[4]4-15'!G33)</f>
        <v>11</v>
      </c>
      <c r="I42" s="405" t="str">
        <f>IF('[4]4-15'!H33=0,"－",'[4]4-15'!H33)</f>
        <v>-</v>
      </c>
      <c r="J42" s="407">
        <f>SUM(K42:O42)</f>
        <v>0</v>
      </c>
      <c r="K42" s="407" t="str">
        <f>IF('[4]4-15'!J33=0,"－",'[4]4-15'!J33)</f>
        <v>-</v>
      </c>
      <c r="L42" s="407" t="str">
        <f>IF('[4]4-15'!K33=0,"－",'[4]4-15'!K33)</f>
        <v>-</v>
      </c>
      <c r="M42" s="407" t="str">
        <f>IF('[4]4-15'!M33=0,"－",'[4]4-15'!M33)</f>
        <v>-</v>
      </c>
      <c r="N42" s="407" t="str">
        <f>IF('[4]4-15'!N33=0,"－",'[4]4-15'!N33)</f>
        <v>-</v>
      </c>
      <c r="O42" s="407" t="str">
        <f>IF('[4]4-15'!O33=0,"－",'[4]4-15'!O33)</f>
        <v>-</v>
      </c>
      <c r="P42" s="407">
        <f>SUM(Q42:S42)</f>
        <v>0</v>
      </c>
      <c r="Q42" s="407" t="str">
        <f>IF('[4]4-15'!P33=0,"－",'[4]4-15'!P33)</f>
        <v>-</v>
      </c>
      <c r="R42" s="407" t="str">
        <f>IF('[4]4-15'!Q33=0,"－",'[4]4-15'!Q33)</f>
        <v>-</v>
      </c>
      <c r="S42" s="406" t="str">
        <f>IF('[4]4-15'!R33=0,"－",'[4]4-15'!R33)</f>
        <v>-</v>
      </c>
    </row>
    <row r="43" spans="1:19" x14ac:dyDescent="0.15">
      <c r="A43" s="373"/>
      <c r="B43" s="413" t="s">
        <v>426</v>
      </c>
      <c r="C43" s="407" t="str">
        <f>IF('[4]4-15'!A34=0,"－",'[4]4-15'!A34)</f>
        <v>33213　赤磐市</v>
      </c>
      <c r="D43" s="404">
        <f t="shared" si="17"/>
        <v>56</v>
      </c>
      <c r="E43" s="407">
        <f>IF('[4]4-15'!C34=0,"－",'[4]4-15'!C34)</f>
        <v>37</v>
      </c>
      <c r="F43" s="407">
        <f>IF('[4]4-15'!D34=0,"－",'[4]4-15'!D34)</f>
        <v>3</v>
      </c>
      <c r="G43" s="407">
        <f>IF('[4]4-15'!F34=0,"－",'[4]4-15'!F34)</f>
        <v>8</v>
      </c>
      <c r="H43" s="407">
        <f>IF('[4]4-15'!G34=0,"－",'[4]4-15'!G34)</f>
        <v>8</v>
      </c>
      <c r="I43" s="405" t="str">
        <f>IF('[4]4-15'!H34=0,"－",'[4]4-15'!H34)</f>
        <v>-</v>
      </c>
      <c r="J43" s="407">
        <f>SUM(K43:O43)</f>
        <v>10</v>
      </c>
      <c r="K43" s="407" t="str">
        <f>IF('[4]4-15'!J34=0,"－",'[4]4-15'!J34)</f>
        <v>-</v>
      </c>
      <c r="L43" s="407" t="str">
        <f>IF('[4]4-15'!K34=0,"－",'[4]4-15'!K34)</f>
        <v>-</v>
      </c>
      <c r="M43" s="407">
        <f>IF('[4]4-15'!M34=0,"－",'[4]4-15'!M34)</f>
        <v>5</v>
      </c>
      <c r="N43" s="407">
        <f>IF('[4]4-15'!N34=0,"－",'[4]4-15'!N34)</f>
        <v>2</v>
      </c>
      <c r="O43" s="407">
        <f>IF('[4]4-15'!O34=0,"－",'[4]4-15'!O34)</f>
        <v>3</v>
      </c>
      <c r="P43" s="407">
        <f>SUM(Q43:S43)</f>
        <v>3</v>
      </c>
      <c r="Q43" s="407" t="str">
        <f>IF('[4]4-15'!P34=0,"－",'[4]4-15'!P34)</f>
        <v>-</v>
      </c>
      <c r="R43" s="407">
        <f>IF('[4]4-15'!Q34=0,"－",'[4]4-15'!Q34)</f>
        <v>3</v>
      </c>
      <c r="S43" s="406" t="str">
        <f>IF('[4]4-15'!R34=0,"－",'[4]4-15'!R34)</f>
        <v>-</v>
      </c>
    </row>
    <row r="44" spans="1:19" x14ac:dyDescent="0.15">
      <c r="A44" s="373"/>
      <c r="B44" s="413" t="s">
        <v>427</v>
      </c>
      <c r="C44" s="407" t="str">
        <f>IF('[4]4-15'!A35=0,"－",'[4]4-15'!A35)</f>
        <v>33214　真庭市</v>
      </c>
      <c r="D44" s="404">
        <f t="shared" si="17"/>
        <v>81</v>
      </c>
      <c r="E44" s="407">
        <f>IF('[4]4-15'!C35=0,"－",'[4]4-15'!C35)</f>
        <v>40</v>
      </c>
      <c r="F44" s="407">
        <f>IF('[4]4-15'!D35=0,"－",'[4]4-15'!D35)</f>
        <v>9</v>
      </c>
      <c r="G44" s="407">
        <f>IF('[4]4-15'!F35=0,"－",'[4]4-15'!F35)</f>
        <v>16</v>
      </c>
      <c r="H44" s="407">
        <f>IF('[4]4-15'!G35=0,"－",'[4]4-15'!G35)</f>
        <v>16</v>
      </c>
      <c r="I44" s="405" t="str">
        <f>IF('[4]4-15'!H35=0,"－",'[4]4-15'!H35)</f>
        <v>-</v>
      </c>
      <c r="J44" s="407">
        <f>SUM(K44:O44)</f>
        <v>4</v>
      </c>
      <c r="K44" s="407" t="str">
        <f>IF('[4]4-15'!J35=0,"－",'[4]4-15'!J35)</f>
        <v>-</v>
      </c>
      <c r="L44" s="407" t="str">
        <f>IF('[4]4-15'!K35=0,"－",'[4]4-15'!K35)</f>
        <v>-</v>
      </c>
      <c r="M44" s="407">
        <f>IF('[4]4-15'!M35=0,"－",'[4]4-15'!M35)</f>
        <v>2</v>
      </c>
      <c r="N44" s="407" t="str">
        <f>IF('[4]4-15'!N35=0,"－",'[4]4-15'!N35)</f>
        <v>-</v>
      </c>
      <c r="O44" s="407">
        <f>IF('[4]4-15'!O35=0,"－",'[4]4-15'!O35)</f>
        <v>2</v>
      </c>
      <c r="P44" s="407">
        <f>SUM(Q44:S44)</f>
        <v>1</v>
      </c>
      <c r="Q44" s="407">
        <f>IF('[4]4-15'!P35=0,"－",'[4]4-15'!P35)</f>
        <v>1</v>
      </c>
      <c r="R44" s="407" t="str">
        <f>IF('[4]4-15'!Q35=0,"－",'[4]4-15'!Q35)</f>
        <v>-</v>
      </c>
      <c r="S44" s="406" t="str">
        <f>IF('[4]4-15'!R35=0,"－",'[4]4-15'!R35)</f>
        <v>-</v>
      </c>
    </row>
    <row r="45" spans="1:19" x14ac:dyDescent="0.15">
      <c r="A45" s="373"/>
      <c r="B45" s="413" t="s">
        <v>428</v>
      </c>
      <c r="C45" s="407" t="str">
        <f>IF('[4]4-15'!A36=0,"－",'[4]4-15'!A36)</f>
        <v>33215　美作市</v>
      </c>
      <c r="D45" s="404">
        <f t="shared" si="17"/>
        <v>49</v>
      </c>
      <c r="E45" s="407">
        <f>IF('[4]4-15'!C36=0,"－",'[4]4-15'!C36)</f>
        <v>32</v>
      </c>
      <c r="F45" s="407">
        <f>IF('[4]4-15'!D36=0,"－",'[4]4-15'!D36)</f>
        <v>8</v>
      </c>
      <c r="G45" s="407">
        <f>IF('[4]4-15'!F36=0,"－",'[4]4-15'!F36)</f>
        <v>5</v>
      </c>
      <c r="H45" s="407">
        <f>IF('[4]4-15'!G36=0,"－",'[4]4-15'!G36)</f>
        <v>4</v>
      </c>
      <c r="I45" s="405" t="str">
        <f>IF('[4]4-15'!H36=0,"－",'[4]4-15'!H36)</f>
        <v>-</v>
      </c>
      <c r="J45" s="407">
        <f>SUM(K45:O45)</f>
        <v>8</v>
      </c>
      <c r="K45" s="407" t="str">
        <f>IF('[4]4-15'!J36=0,"－",'[4]4-15'!J36)</f>
        <v>-</v>
      </c>
      <c r="L45" s="407" t="str">
        <f>IF('[4]4-15'!K36=0,"－",'[4]4-15'!K36)</f>
        <v>-</v>
      </c>
      <c r="M45" s="407">
        <f>IF('[4]4-15'!M36=0,"－",'[4]4-15'!M36)</f>
        <v>4</v>
      </c>
      <c r="N45" s="407" t="str">
        <f>IF('[4]4-15'!N36=0,"－",'[4]4-15'!N36)</f>
        <v>-</v>
      </c>
      <c r="O45" s="407">
        <f>IF('[4]4-15'!O36=0,"－",'[4]4-15'!O36)</f>
        <v>4</v>
      </c>
      <c r="P45" s="407">
        <f>SUM(Q45:S45)</f>
        <v>1</v>
      </c>
      <c r="Q45" s="407" t="str">
        <f>IF('[4]4-15'!P36=0,"－",'[4]4-15'!P36)</f>
        <v>-</v>
      </c>
      <c r="R45" s="407" t="str">
        <f>IF('[4]4-15'!Q36=0,"－",'[4]4-15'!Q36)</f>
        <v>-</v>
      </c>
      <c r="S45" s="406">
        <f>IF('[4]4-15'!R36=0,"－",'[4]4-15'!R36)</f>
        <v>1</v>
      </c>
    </row>
    <row r="46" spans="1:19" x14ac:dyDescent="0.15">
      <c r="A46" s="373"/>
      <c r="B46" s="413" t="s">
        <v>429</v>
      </c>
      <c r="C46" s="407" t="str">
        <f>IF('[4]4-15'!A37=0,"－",'[4]4-15'!A37)</f>
        <v>33216　浅口市</v>
      </c>
      <c r="D46" s="404">
        <f t="shared" si="17"/>
        <v>47</v>
      </c>
      <c r="E46" s="407">
        <f>IF('[4]4-15'!C37=0,"－",'[4]4-15'!C37)</f>
        <v>27</v>
      </c>
      <c r="F46" s="407">
        <f>IF('[4]4-15'!D37=0,"－",'[4]4-15'!D37)</f>
        <v>5</v>
      </c>
      <c r="G46" s="407">
        <f>IF('[4]4-15'!F37=0,"－",'[4]4-15'!F37)</f>
        <v>8</v>
      </c>
      <c r="H46" s="407">
        <f>IF('[4]4-15'!G37=0,"－",'[4]4-15'!G37)</f>
        <v>7</v>
      </c>
      <c r="I46" s="405" t="str">
        <f>IF('[4]4-15'!H37=0,"－",'[4]4-15'!H37)</f>
        <v>-</v>
      </c>
      <c r="J46" s="407">
        <f>SUM(K46:O46)</f>
        <v>4</v>
      </c>
      <c r="K46" s="407" t="str">
        <f>IF('[4]4-15'!J37=0,"－",'[4]4-15'!J37)</f>
        <v>-</v>
      </c>
      <c r="L46" s="407" t="str">
        <f>IF('[4]4-15'!K37=0,"－",'[4]4-15'!K37)</f>
        <v>-</v>
      </c>
      <c r="M46" s="407">
        <f>IF('[4]4-15'!M37=0,"－",'[4]4-15'!M37)</f>
        <v>2</v>
      </c>
      <c r="N46" s="407" t="str">
        <f>IF('[4]4-15'!N37=0,"－",'[4]4-15'!N37)</f>
        <v>-</v>
      </c>
      <c r="O46" s="407">
        <f>IF('[4]4-15'!O37=0,"－",'[4]4-15'!O37)</f>
        <v>2</v>
      </c>
      <c r="P46" s="407">
        <f>SUM(Q46:S46)</f>
        <v>1</v>
      </c>
      <c r="Q46" s="407" t="str">
        <f>IF('[4]4-15'!P37=0,"－",'[4]4-15'!P37)</f>
        <v>-</v>
      </c>
      <c r="R46" s="407">
        <f>IF('[4]4-15'!Q37=0,"－",'[4]4-15'!Q37)</f>
        <v>1</v>
      </c>
      <c r="S46" s="406" t="str">
        <f>IF('[4]4-15'!R37=0,"－",'[4]4-15'!R37)</f>
        <v>-</v>
      </c>
    </row>
    <row r="47" spans="1:19" x14ac:dyDescent="0.15">
      <c r="A47" s="665"/>
      <c r="B47" s="666"/>
      <c r="C47" s="407"/>
      <c r="D47" s="404"/>
      <c r="E47" s="407"/>
      <c r="F47" s="407"/>
      <c r="G47" s="407"/>
      <c r="H47" s="407"/>
      <c r="I47" s="405"/>
      <c r="J47" s="407"/>
      <c r="K47" s="407"/>
      <c r="L47" s="407"/>
      <c r="M47" s="407"/>
      <c r="N47" s="407"/>
      <c r="O47" s="407"/>
      <c r="P47" s="407"/>
      <c r="Q47" s="407"/>
      <c r="R47" s="407"/>
      <c r="S47" s="406"/>
    </row>
    <row r="48" spans="1:19" x14ac:dyDescent="0.15">
      <c r="A48" s="414" t="s">
        <v>430</v>
      </c>
      <c r="B48" s="415" t="s">
        <v>431</v>
      </c>
      <c r="C48" s="407" t="str">
        <f>IF('[4]4-15'!A39=0,"－",'[4]4-15'!A39)</f>
        <v>33346　和気町</v>
      </c>
      <c r="D48" s="404">
        <f t="shared" si="17"/>
        <v>29</v>
      </c>
      <c r="E48" s="407">
        <f>IF('[4]4-15'!C39=0,"－",'[4]4-15'!C39)</f>
        <v>17</v>
      </c>
      <c r="F48" s="407">
        <f>IF('[4]4-15'!D39=0,"－",'[4]4-15'!D39)</f>
        <v>2</v>
      </c>
      <c r="G48" s="407">
        <f>IF('[4]4-15'!F39=0,"－",'[4]4-15'!F39)</f>
        <v>5</v>
      </c>
      <c r="H48" s="407">
        <f>IF('[4]4-15'!G39=0,"－",'[4]4-15'!G39)</f>
        <v>5</v>
      </c>
      <c r="I48" s="405" t="str">
        <f>IF('[4]4-15'!H39=0,"－",'[4]4-15'!H39)</f>
        <v>-</v>
      </c>
      <c r="J48" s="407">
        <f>SUM(K48:O48)</f>
        <v>0</v>
      </c>
      <c r="K48" s="407" t="str">
        <f>IF('[4]4-15'!J39=0,"－",'[4]4-15'!J39)</f>
        <v>-</v>
      </c>
      <c r="L48" s="407" t="str">
        <f>IF('[4]4-15'!K39=0,"－",'[4]4-15'!K39)</f>
        <v>-</v>
      </c>
      <c r="M48" s="407" t="str">
        <f>IF('[4]4-15'!M39=0,"－",'[4]4-15'!M39)</f>
        <v>-</v>
      </c>
      <c r="N48" s="407" t="str">
        <f>IF('[4]4-15'!N39=0,"－",'[4]4-15'!N39)</f>
        <v>-</v>
      </c>
      <c r="O48" s="407" t="str">
        <f>IF('[4]4-15'!O39=0,"－",'[4]4-15'!O39)</f>
        <v>-</v>
      </c>
      <c r="P48" s="407">
        <f>SUM(Q48:S48)</f>
        <v>2</v>
      </c>
      <c r="Q48" s="407" t="str">
        <f>IF('[4]4-15'!P39=0,"－",'[4]4-15'!P39)</f>
        <v>-</v>
      </c>
      <c r="R48" s="407">
        <f>IF('[4]4-15'!Q39=0,"－",'[4]4-15'!Q39)</f>
        <v>1</v>
      </c>
      <c r="S48" s="406">
        <f>IF('[4]4-15'!R39=0,"－",'[4]4-15'!R39)</f>
        <v>1</v>
      </c>
    </row>
    <row r="49" spans="1:19" x14ac:dyDescent="0.15">
      <c r="A49" s="414" t="s">
        <v>432</v>
      </c>
      <c r="B49" s="415" t="s">
        <v>520</v>
      </c>
      <c r="C49" s="407" t="str">
        <f>IF('[4]4-15'!A40=0,"－",'[4]4-15'!A40)</f>
        <v>33423　早島町</v>
      </c>
      <c r="D49" s="404">
        <f t="shared" si="17"/>
        <v>24</v>
      </c>
      <c r="E49" s="407">
        <f>IF('[4]4-15'!C40=0,"－",'[4]4-15'!C40)</f>
        <v>8</v>
      </c>
      <c r="F49" s="407" t="str">
        <f>IF('[4]4-15'!D40=0,"－",'[4]4-15'!D40)</f>
        <v>-</v>
      </c>
      <c r="G49" s="407">
        <f>IF('[4]4-15'!F40=0,"－",'[4]4-15'!F40)</f>
        <v>8</v>
      </c>
      <c r="H49" s="407">
        <f>IF('[4]4-15'!G40=0,"－",'[4]4-15'!G40)</f>
        <v>8</v>
      </c>
      <c r="I49" s="405" t="str">
        <f>IF('[4]4-15'!H40=0,"－",'[4]4-15'!H40)</f>
        <v>-</v>
      </c>
      <c r="J49" s="407">
        <f>SUM(K49:O49)</f>
        <v>2</v>
      </c>
      <c r="K49" s="407" t="str">
        <f>IF('[4]4-15'!J40=0,"－",'[4]4-15'!J40)</f>
        <v>-</v>
      </c>
      <c r="L49" s="407" t="str">
        <f>IF('[4]4-15'!K40=0,"－",'[4]4-15'!K40)</f>
        <v>-</v>
      </c>
      <c r="M49" s="407">
        <f>IF('[4]4-15'!M40=0,"－",'[4]4-15'!M40)</f>
        <v>1</v>
      </c>
      <c r="N49" s="407" t="str">
        <f>IF('[4]4-15'!N40=0,"－",'[4]4-15'!N40)</f>
        <v>-</v>
      </c>
      <c r="O49" s="407">
        <f>IF('[4]4-15'!O40=0,"－",'[4]4-15'!O40)</f>
        <v>1</v>
      </c>
      <c r="P49" s="407">
        <f>SUM(Q49:S49)</f>
        <v>1</v>
      </c>
      <c r="Q49" s="407" t="str">
        <f>IF('[4]4-15'!P40=0,"－",'[4]4-15'!P40)</f>
        <v>-</v>
      </c>
      <c r="R49" s="407" t="str">
        <f>IF('[4]4-15'!Q40=0,"－",'[4]4-15'!Q40)</f>
        <v>-</v>
      </c>
      <c r="S49" s="406">
        <f>IF('[4]4-15'!R40=0,"－",'[4]4-15'!R40)</f>
        <v>1</v>
      </c>
    </row>
    <row r="50" spans="1:19" x14ac:dyDescent="0.15">
      <c r="A50" s="414" t="s">
        <v>434</v>
      </c>
      <c r="B50" s="415" t="s">
        <v>435</v>
      </c>
      <c r="C50" s="407" t="str">
        <f>IF('[4]4-15'!A41=0,"－",'[4]4-15'!A41)</f>
        <v>33445　里庄町</v>
      </c>
      <c r="D50" s="404">
        <f t="shared" si="17"/>
        <v>15</v>
      </c>
      <c r="E50" s="407">
        <f>IF('[4]4-15'!C41=0,"－",'[4]4-15'!C41)</f>
        <v>10</v>
      </c>
      <c r="F50" s="407" t="str">
        <f>IF('[4]4-15'!D41=0,"－",'[4]4-15'!D41)</f>
        <v>-</v>
      </c>
      <c r="G50" s="407">
        <f>IF('[4]4-15'!F41=0,"－",'[4]4-15'!F41)</f>
        <v>3</v>
      </c>
      <c r="H50" s="407">
        <f>IF('[4]4-15'!G41=0,"－",'[4]4-15'!G41)</f>
        <v>2</v>
      </c>
      <c r="I50" s="405" t="str">
        <f>IF('[4]4-15'!H41=0,"－",'[4]4-15'!H41)</f>
        <v>-</v>
      </c>
      <c r="J50" s="407">
        <f>SUM(K50:O50)</f>
        <v>10</v>
      </c>
      <c r="K50" s="407" t="str">
        <f>IF('[4]4-15'!J41=0,"－",'[4]4-15'!J41)</f>
        <v>-</v>
      </c>
      <c r="L50" s="407" t="str">
        <f>IF('[4]4-15'!K41=0,"－",'[4]4-15'!K41)</f>
        <v>-</v>
      </c>
      <c r="M50" s="407">
        <f>IF('[4]4-15'!M41=0,"－",'[4]4-15'!M41)</f>
        <v>5</v>
      </c>
      <c r="N50" s="407">
        <f>IF('[4]4-15'!N41=0,"－",'[4]4-15'!N41)</f>
        <v>5</v>
      </c>
      <c r="O50" s="407" t="str">
        <f>IF('[4]4-15'!O41=0,"－",'[4]4-15'!O41)</f>
        <v>-</v>
      </c>
      <c r="P50" s="407">
        <f>SUM(Q50:S50)</f>
        <v>0</v>
      </c>
      <c r="Q50" s="407" t="str">
        <f>IF('[4]4-15'!P41=0,"－",'[4]4-15'!P41)</f>
        <v>-</v>
      </c>
      <c r="R50" s="407" t="str">
        <f>IF('[4]4-15'!Q41=0,"－",'[4]4-15'!Q41)</f>
        <v>-</v>
      </c>
      <c r="S50" s="406" t="str">
        <f>IF('[4]4-15'!R41=0,"－",'[4]4-15'!R41)</f>
        <v>-</v>
      </c>
    </row>
    <row r="51" spans="1:19" x14ac:dyDescent="0.15">
      <c r="A51" s="414" t="s">
        <v>436</v>
      </c>
      <c r="B51" s="415" t="s">
        <v>521</v>
      </c>
      <c r="C51" s="407" t="str">
        <f>IF('[4]4-15'!A42=0,"－",'[4]4-15'!A42)</f>
        <v>33461　矢掛町</v>
      </c>
      <c r="D51" s="404">
        <f t="shared" si="17"/>
        <v>25</v>
      </c>
      <c r="E51" s="407">
        <f>IF('[4]4-15'!C42=0,"－",'[4]4-15'!C42)</f>
        <v>13</v>
      </c>
      <c r="F51" s="407">
        <f>IF('[4]4-15'!D42=0,"－",'[4]4-15'!D42)</f>
        <v>1</v>
      </c>
      <c r="G51" s="407">
        <f>IF('[4]4-15'!F42=0,"－",'[4]4-15'!F42)</f>
        <v>6</v>
      </c>
      <c r="H51" s="407">
        <f>IF('[4]4-15'!G42=0,"－",'[4]4-15'!G42)</f>
        <v>5</v>
      </c>
      <c r="I51" s="405" t="str">
        <f>IF('[4]4-15'!H42=0,"－",'[4]4-15'!H42)</f>
        <v>-</v>
      </c>
      <c r="J51" s="407">
        <f>SUM(K51:O51)</f>
        <v>0</v>
      </c>
      <c r="K51" s="407" t="str">
        <f>IF('[4]4-15'!J42=0,"－",'[4]4-15'!J42)</f>
        <v>-</v>
      </c>
      <c r="L51" s="407" t="str">
        <f>IF('[4]4-15'!K42=0,"－",'[4]4-15'!K42)</f>
        <v>-</v>
      </c>
      <c r="M51" s="407" t="str">
        <f>IF('[4]4-15'!M42=0,"－",'[4]4-15'!M42)</f>
        <v>-</v>
      </c>
      <c r="N51" s="407" t="str">
        <f>IF('[4]4-15'!N42=0,"－",'[4]4-15'!N42)</f>
        <v>-</v>
      </c>
      <c r="O51" s="407" t="str">
        <f>IF('[4]4-15'!O42=0,"－",'[4]4-15'!O42)</f>
        <v>-</v>
      </c>
      <c r="P51" s="407">
        <f>SUM(Q51:S51)</f>
        <v>0</v>
      </c>
      <c r="Q51" s="407" t="str">
        <f>IF('[4]4-15'!P42=0,"－",'[4]4-15'!P42)</f>
        <v>-</v>
      </c>
      <c r="R51" s="407" t="str">
        <f>IF('[4]4-15'!Q42=0,"－",'[4]4-15'!Q42)</f>
        <v>-</v>
      </c>
      <c r="S51" s="406" t="str">
        <f>IF('[4]4-15'!R42=0,"－",'[4]4-15'!R42)</f>
        <v>-</v>
      </c>
    </row>
    <row r="52" spans="1:19" x14ac:dyDescent="0.15">
      <c r="A52" s="414" t="s">
        <v>438</v>
      </c>
      <c r="B52" s="415" t="s">
        <v>439</v>
      </c>
      <c r="C52" s="407" t="str">
        <f>IF('[4]4-15'!A43=0,"－",'[4]4-15'!A43)</f>
        <v>33586　新庄村</v>
      </c>
      <c r="D52" s="404">
        <f t="shared" si="17"/>
        <v>0</v>
      </c>
      <c r="E52" s="407" t="str">
        <f>IF('[4]4-15'!C43=0,"－",'[4]4-15'!C43)</f>
        <v>-</v>
      </c>
      <c r="F52" s="407" t="str">
        <f>IF('[4]4-15'!D43=0,"－",'[4]4-15'!D43)</f>
        <v>-</v>
      </c>
      <c r="G52" s="407" t="str">
        <f>IF('[4]4-15'!F43=0,"－",'[4]4-15'!F43)</f>
        <v>-</v>
      </c>
      <c r="H52" s="407" t="str">
        <f>IF('[4]4-15'!G43=0,"－",'[4]4-15'!G43)</f>
        <v>-</v>
      </c>
      <c r="I52" s="405" t="str">
        <f>IF('[4]4-15'!H43=0,"－",'[4]4-15'!H43)</f>
        <v>-</v>
      </c>
      <c r="J52" s="407">
        <f>SUM(K52:O52)</f>
        <v>0</v>
      </c>
      <c r="K52" s="407" t="str">
        <f>IF('[4]4-15'!J43=0,"－",'[4]4-15'!J43)</f>
        <v>-</v>
      </c>
      <c r="L52" s="407" t="str">
        <f>IF('[4]4-15'!K43=0,"－",'[4]4-15'!K43)</f>
        <v>-</v>
      </c>
      <c r="M52" s="407" t="str">
        <f>IF('[4]4-15'!M43=0,"－",'[4]4-15'!M43)</f>
        <v>-</v>
      </c>
      <c r="N52" s="407" t="str">
        <f>IF('[4]4-15'!N43=0,"－",'[4]4-15'!N43)</f>
        <v>-</v>
      </c>
      <c r="O52" s="407" t="str">
        <f>IF('[4]4-15'!O43=0,"－",'[4]4-15'!O43)</f>
        <v>-</v>
      </c>
      <c r="P52" s="407">
        <f>SUM(Q52:S52)</f>
        <v>0</v>
      </c>
      <c r="Q52" s="407" t="str">
        <f>IF('[4]4-15'!P43=0,"－",'[4]4-15'!P43)</f>
        <v>-</v>
      </c>
      <c r="R52" s="407" t="str">
        <f>IF('[4]4-15'!Q43=0,"－",'[4]4-15'!Q43)</f>
        <v>-</v>
      </c>
      <c r="S52" s="406" t="str">
        <f>IF('[4]4-15'!R43=0,"－",'[4]4-15'!R43)</f>
        <v>-</v>
      </c>
    </row>
    <row r="53" spans="1:19" x14ac:dyDescent="0.15">
      <c r="A53" s="414"/>
      <c r="B53" s="415"/>
      <c r="C53" s="407"/>
      <c r="D53" s="404"/>
      <c r="E53" s="407"/>
      <c r="F53" s="407"/>
      <c r="G53" s="407"/>
      <c r="H53" s="407"/>
      <c r="I53" s="405"/>
      <c r="J53" s="407"/>
      <c r="K53" s="407"/>
      <c r="L53" s="407"/>
      <c r="M53" s="407"/>
      <c r="N53" s="407"/>
      <c r="O53" s="407"/>
      <c r="P53" s="407"/>
      <c r="Q53" s="407"/>
      <c r="R53" s="407"/>
      <c r="S53" s="406"/>
    </row>
    <row r="54" spans="1:19" x14ac:dyDescent="0.15">
      <c r="A54" s="414" t="s">
        <v>440</v>
      </c>
      <c r="B54" s="415" t="s">
        <v>441</v>
      </c>
      <c r="C54" s="407" t="str">
        <f>IF('[4]4-15'!A45=0,"－",'[4]4-15'!A45)</f>
        <v>33606　鏡野町</v>
      </c>
      <c r="D54" s="404">
        <f t="shared" si="17"/>
        <v>15</v>
      </c>
      <c r="E54" s="407">
        <f>IF('[4]4-15'!C45=0,"－",'[4]4-15'!C45)</f>
        <v>4</v>
      </c>
      <c r="F54" s="407">
        <f>IF('[4]4-15'!D45=0,"－",'[4]4-15'!D45)</f>
        <v>1</v>
      </c>
      <c r="G54" s="407">
        <f>IF('[4]4-15'!F45=0,"－",'[4]4-15'!F45)</f>
        <v>5</v>
      </c>
      <c r="H54" s="407">
        <f>IF('[4]4-15'!G45=0,"－",'[4]4-15'!G45)</f>
        <v>5</v>
      </c>
      <c r="I54" s="405" t="str">
        <f>IF('[4]4-15'!H45=0,"－",'[4]4-15'!H45)</f>
        <v>-</v>
      </c>
      <c r="J54" s="407">
        <f>SUM(K54:O54)</f>
        <v>0</v>
      </c>
      <c r="K54" s="407" t="str">
        <f>IF('[4]4-15'!J45=0,"－",'[4]4-15'!J45)</f>
        <v>-</v>
      </c>
      <c r="L54" s="407" t="str">
        <f>IF('[4]4-15'!K45=0,"－",'[4]4-15'!K45)</f>
        <v>-</v>
      </c>
      <c r="M54" s="407" t="str">
        <f>IF('[4]4-15'!M45=0,"－",'[4]4-15'!M45)</f>
        <v>-</v>
      </c>
      <c r="N54" s="407" t="str">
        <f>IF('[4]4-15'!N45=0,"－",'[4]4-15'!N45)</f>
        <v>-</v>
      </c>
      <c r="O54" s="407" t="str">
        <f>IF('[4]4-15'!O45=0,"－",'[4]4-15'!O45)</f>
        <v>-</v>
      </c>
      <c r="P54" s="407">
        <f>SUM(Q54:S54)</f>
        <v>3</v>
      </c>
      <c r="Q54" s="407" t="str">
        <f>IF('[4]4-15'!P45=0,"－",'[4]4-15'!P45)</f>
        <v>-</v>
      </c>
      <c r="R54" s="407">
        <f>IF('[4]4-15'!Q45=0,"－",'[4]4-15'!Q45)</f>
        <v>3</v>
      </c>
      <c r="S54" s="406" t="str">
        <f>IF('[4]4-15'!R45=0,"－",'[4]4-15'!R45)</f>
        <v>-</v>
      </c>
    </row>
    <row r="55" spans="1:19" x14ac:dyDescent="0.15">
      <c r="A55" s="414" t="s">
        <v>442</v>
      </c>
      <c r="B55" s="415" t="s">
        <v>443</v>
      </c>
      <c r="C55" s="407" t="str">
        <f>IF('[4]4-15'!A46=0,"－",'[4]4-15'!A46)</f>
        <v>33622　勝央町</v>
      </c>
      <c r="D55" s="404">
        <f t="shared" si="17"/>
        <v>18</v>
      </c>
      <c r="E55" s="407">
        <f>IF('[4]4-15'!C46=0,"－",'[4]4-15'!C46)</f>
        <v>11</v>
      </c>
      <c r="F55" s="407">
        <f>IF('[4]4-15'!D46=0,"－",'[4]4-15'!D46)</f>
        <v>1</v>
      </c>
      <c r="G55" s="407">
        <f>IF('[4]4-15'!F46=0,"－",'[4]4-15'!F46)</f>
        <v>3</v>
      </c>
      <c r="H55" s="407">
        <f>IF('[4]4-15'!G46=0,"－",'[4]4-15'!G46)</f>
        <v>3</v>
      </c>
      <c r="I55" s="405" t="str">
        <f>IF('[4]4-15'!H46=0,"－",'[4]4-15'!H46)</f>
        <v>-</v>
      </c>
      <c r="J55" s="407">
        <f>SUM(K55:O55)</f>
        <v>44</v>
      </c>
      <c r="K55" s="407" t="str">
        <f>IF('[4]4-15'!J46=0,"－",'[4]4-15'!J46)</f>
        <v>-</v>
      </c>
      <c r="L55" s="407" t="str">
        <f>IF('[4]4-15'!K46=0,"－",'[4]4-15'!K46)</f>
        <v>-</v>
      </c>
      <c r="M55" s="407">
        <f>IF('[4]4-15'!M46=0,"－",'[4]4-15'!M46)</f>
        <v>22</v>
      </c>
      <c r="N55" s="407">
        <f>IF('[4]4-15'!N46=0,"－",'[4]4-15'!N46)</f>
        <v>22</v>
      </c>
      <c r="O55" s="407" t="str">
        <f>IF('[4]4-15'!O46=0,"－",'[4]4-15'!O46)</f>
        <v>-</v>
      </c>
      <c r="P55" s="407">
        <f>SUM(Q55:S55)</f>
        <v>0</v>
      </c>
      <c r="Q55" s="407" t="str">
        <f>IF('[4]4-15'!P46=0,"－",'[4]4-15'!P46)</f>
        <v>-</v>
      </c>
      <c r="R55" s="407" t="str">
        <f>IF('[4]4-15'!Q46=0,"－",'[4]4-15'!Q46)</f>
        <v>-</v>
      </c>
      <c r="S55" s="406" t="str">
        <f>IF('[4]4-15'!R46=0,"－",'[4]4-15'!R46)</f>
        <v>-</v>
      </c>
    </row>
    <row r="56" spans="1:19" x14ac:dyDescent="0.15">
      <c r="A56" s="416"/>
      <c r="B56" s="415" t="s">
        <v>444</v>
      </c>
      <c r="C56" s="407" t="str">
        <f>IF('[4]4-15'!A47=0,"－",'[4]4-15'!A47)</f>
        <v>33623　奈義町</v>
      </c>
      <c r="D56" s="404">
        <f t="shared" si="17"/>
        <v>4</v>
      </c>
      <c r="E56" s="407">
        <f>IF('[4]4-15'!C47=0,"－",'[4]4-15'!C47)</f>
        <v>3</v>
      </c>
      <c r="F56" s="407">
        <f>IF('[4]4-15'!D47=0,"－",'[4]4-15'!D47)</f>
        <v>1</v>
      </c>
      <c r="G56" s="407" t="str">
        <f>IF('[4]4-15'!F47=0,"－",'[4]4-15'!F47)</f>
        <v>-</v>
      </c>
      <c r="H56" s="407" t="str">
        <f>IF('[4]4-15'!G47=0,"－",'[4]4-15'!G47)</f>
        <v>-</v>
      </c>
      <c r="I56" s="405" t="str">
        <f>IF('[4]4-15'!H47=0,"－",'[4]4-15'!H47)</f>
        <v>-</v>
      </c>
      <c r="J56" s="407">
        <f>SUM(K56:O56)</f>
        <v>2</v>
      </c>
      <c r="K56" s="407" t="str">
        <f>IF('[4]4-15'!J47=0,"－",'[4]4-15'!J47)</f>
        <v>-</v>
      </c>
      <c r="L56" s="407" t="str">
        <f>IF('[4]4-15'!K47=0,"－",'[4]4-15'!K47)</f>
        <v>-</v>
      </c>
      <c r="M56" s="407">
        <f>IF('[4]4-15'!M47=0,"－",'[4]4-15'!M47)</f>
        <v>1</v>
      </c>
      <c r="N56" s="407">
        <f>IF('[4]4-15'!N47=0,"－",'[4]4-15'!N47)</f>
        <v>1</v>
      </c>
      <c r="O56" s="407" t="str">
        <f>IF('[4]4-15'!O47=0,"－",'[4]4-15'!O47)</f>
        <v>-</v>
      </c>
      <c r="P56" s="407">
        <f>SUM(Q56:S56)</f>
        <v>0</v>
      </c>
      <c r="Q56" s="407" t="str">
        <f>IF('[4]4-15'!P47=0,"－",'[4]4-15'!P47)</f>
        <v>-</v>
      </c>
      <c r="R56" s="407" t="str">
        <f>IF('[4]4-15'!Q47=0,"－",'[4]4-15'!Q47)</f>
        <v>-</v>
      </c>
      <c r="S56" s="406" t="str">
        <f>IF('[4]4-15'!R47=0,"－",'[4]4-15'!R47)</f>
        <v>-</v>
      </c>
    </row>
    <row r="57" spans="1:19" x14ac:dyDescent="0.15">
      <c r="A57" s="414" t="s">
        <v>445</v>
      </c>
      <c r="B57" s="415" t="s">
        <v>446</v>
      </c>
      <c r="C57" s="407" t="str">
        <f>IF('[4]4-15'!A48=0,"－",'[4]4-15'!A48)</f>
        <v>33643　西粟倉村</v>
      </c>
      <c r="D57" s="404">
        <f t="shared" si="17"/>
        <v>0</v>
      </c>
      <c r="E57" s="407" t="str">
        <f>IF('[4]4-15'!C48=0,"－",'[4]4-15'!C48)</f>
        <v>-</v>
      </c>
      <c r="F57" s="407" t="str">
        <f>IF('[4]4-15'!D48=0,"－",'[4]4-15'!D48)</f>
        <v>-</v>
      </c>
      <c r="G57" s="407" t="str">
        <f>IF('[4]4-15'!F48=0,"－",'[4]4-15'!F48)</f>
        <v>-</v>
      </c>
      <c r="H57" s="407" t="str">
        <f>IF('[4]4-15'!G48=0,"－",'[4]4-15'!G48)</f>
        <v>-</v>
      </c>
      <c r="I57" s="405" t="str">
        <f>IF('[4]4-15'!H48=0,"－",'[4]4-15'!H48)</f>
        <v>-</v>
      </c>
      <c r="J57" s="407">
        <f>SUM(K57:O57)</f>
        <v>0</v>
      </c>
      <c r="K57" s="407" t="str">
        <f>IF('[4]4-15'!J48=0,"－",'[4]4-15'!J48)</f>
        <v>-</v>
      </c>
      <c r="L57" s="407" t="str">
        <f>IF('[4]4-15'!K48=0,"－",'[4]4-15'!K48)</f>
        <v>-</v>
      </c>
      <c r="M57" s="407" t="str">
        <f>IF('[4]4-15'!M48=0,"－",'[4]4-15'!M48)</f>
        <v>-</v>
      </c>
      <c r="N57" s="407" t="str">
        <f>IF('[4]4-15'!N48=0,"－",'[4]4-15'!N48)</f>
        <v>-</v>
      </c>
      <c r="O57" s="407" t="str">
        <f>IF('[4]4-15'!O48=0,"－",'[4]4-15'!O48)</f>
        <v>-</v>
      </c>
      <c r="P57" s="407">
        <f>SUM(Q57:S57)</f>
        <v>0</v>
      </c>
      <c r="Q57" s="407" t="str">
        <f>IF('[4]4-15'!P48=0,"－",'[4]4-15'!P48)</f>
        <v>-</v>
      </c>
      <c r="R57" s="407" t="str">
        <f>IF('[4]4-15'!Q48=0,"－",'[4]4-15'!Q48)</f>
        <v>-</v>
      </c>
      <c r="S57" s="406" t="str">
        <f>IF('[4]4-15'!R48=0,"－",'[4]4-15'!R48)</f>
        <v>-</v>
      </c>
    </row>
    <row r="58" spans="1:19" x14ac:dyDescent="0.15">
      <c r="A58" s="414" t="s">
        <v>447</v>
      </c>
      <c r="B58" s="415" t="s">
        <v>448</v>
      </c>
      <c r="C58" s="407" t="str">
        <f>IF('[4]4-15'!A49=0,"－",'[4]4-15'!A49)</f>
        <v>33663　久米南町</v>
      </c>
      <c r="D58" s="404">
        <f t="shared" si="17"/>
        <v>5</v>
      </c>
      <c r="E58" s="407">
        <f>IF('[4]4-15'!C49=0,"－",'[4]4-15'!C49)</f>
        <v>3</v>
      </c>
      <c r="F58" s="407">
        <f>IF('[4]4-15'!D49=0,"－",'[4]4-15'!D49)</f>
        <v>1</v>
      </c>
      <c r="G58" s="407">
        <f>IF('[4]4-15'!F49=0,"－",'[4]4-15'!F49)</f>
        <v>1</v>
      </c>
      <c r="H58" s="407" t="str">
        <f>IF('[4]4-15'!G49=0,"－",'[4]4-15'!G49)</f>
        <v>-</v>
      </c>
      <c r="I58" s="405" t="str">
        <f>IF('[4]4-15'!H49=0,"－",'[4]4-15'!H49)</f>
        <v>-</v>
      </c>
      <c r="J58" s="407">
        <f>SUM(K58:O58)</f>
        <v>0</v>
      </c>
      <c r="K58" s="407" t="str">
        <f>IF('[4]4-15'!J49=0,"－",'[4]4-15'!J49)</f>
        <v>-</v>
      </c>
      <c r="L58" s="407" t="str">
        <f>IF('[4]4-15'!K49=0,"－",'[4]4-15'!K49)</f>
        <v>-</v>
      </c>
      <c r="M58" s="407" t="str">
        <f>IF('[4]4-15'!M49=0,"－",'[4]4-15'!M49)</f>
        <v>-</v>
      </c>
      <c r="N58" s="407" t="str">
        <f>IF('[4]4-15'!N49=0,"－",'[4]4-15'!N49)</f>
        <v>-</v>
      </c>
      <c r="O58" s="407" t="str">
        <f>IF('[4]4-15'!O49=0,"－",'[4]4-15'!O49)</f>
        <v>-</v>
      </c>
      <c r="P58" s="407">
        <f>SUM(Q58:S58)</f>
        <v>0</v>
      </c>
      <c r="Q58" s="407" t="str">
        <f>IF('[4]4-15'!P49=0,"－",'[4]4-15'!P49)</f>
        <v>-</v>
      </c>
      <c r="R58" s="407" t="str">
        <f>IF('[4]4-15'!Q49=0,"－",'[4]4-15'!Q49)</f>
        <v>-</v>
      </c>
      <c r="S58" s="406" t="str">
        <f>IF('[4]4-15'!R49=0,"－",'[4]4-15'!R49)</f>
        <v>-</v>
      </c>
    </row>
    <row r="59" spans="1:19" x14ac:dyDescent="0.15">
      <c r="A59" s="414"/>
      <c r="B59" s="415"/>
      <c r="C59" s="407"/>
      <c r="D59" s="404"/>
      <c r="E59" s="407"/>
      <c r="F59" s="407"/>
      <c r="G59" s="407"/>
      <c r="H59" s="407"/>
      <c r="I59" s="405"/>
      <c r="J59" s="407"/>
      <c r="K59" s="407"/>
      <c r="L59" s="407"/>
      <c r="M59" s="407"/>
      <c r="N59" s="407"/>
      <c r="O59" s="407"/>
      <c r="P59" s="407"/>
      <c r="Q59" s="407"/>
      <c r="R59" s="407"/>
      <c r="S59" s="406"/>
    </row>
    <row r="60" spans="1:19" x14ac:dyDescent="0.15">
      <c r="A60" s="416"/>
      <c r="B60" s="415" t="s">
        <v>449</v>
      </c>
      <c r="C60" s="407" t="str">
        <f>IF('[4]4-15'!A51=0,"－",'[4]4-15'!A51)</f>
        <v>33666　美咲町</v>
      </c>
      <c r="D60" s="404">
        <f t="shared" si="17"/>
        <v>4</v>
      </c>
      <c r="E60" s="407" t="str">
        <f>IF('[4]4-15'!C51=0,"－",'[4]4-15'!C51)</f>
        <v>-</v>
      </c>
      <c r="F60" s="407" t="str">
        <f>IF('[4]4-15'!D51=0,"－",'[4]4-15'!D51)</f>
        <v>-</v>
      </c>
      <c r="G60" s="407">
        <f>IF('[4]4-15'!F51=0,"－",'[4]4-15'!F51)</f>
        <v>2</v>
      </c>
      <c r="H60" s="407">
        <f>IF('[4]4-15'!G51=0,"－",'[4]4-15'!G51)</f>
        <v>2</v>
      </c>
      <c r="I60" s="405" t="str">
        <f>IF('[4]4-15'!H51=0,"－",'[4]4-15'!H51)</f>
        <v>-</v>
      </c>
      <c r="J60" s="407">
        <f>SUM(K60:O60)</f>
        <v>6</v>
      </c>
      <c r="K60" s="407" t="str">
        <f>IF('[4]4-15'!J51=0,"－",'[4]4-15'!J51)</f>
        <v>-</v>
      </c>
      <c r="L60" s="407" t="str">
        <f>IF('[4]4-15'!K51=0,"－",'[4]4-15'!K51)</f>
        <v>-</v>
      </c>
      <c r="M60" s="407">
        <f>IF('[4]4-15'!M51=0,"－",'[4]4-15'!M51)</f>
        <v>3</v>
      </c>
      <c r="N60" s="407">
        <f>IF('[4]4-15'!N51=0,"－",'[4]4-15'!N51)</f>
        <v>2</v>
      </c>
      <c r="O60" s="407">
        <f>IF('[4]4-15'!O51=0,"－",'[4]4-15'!O51)</f>
        <v>1</v>
      </c>
      <c r="P60" s="407">
        <f>SUM(Q60:S60)</f>
        <v>0</v>
      </c>
      <c r="Q60" s="407" t="str">
        <f>IF('[4]4-15'!P51=0,"－",'[4]4-15'!P51)</f>
        <v>-</v>
      </c>
      <c r="R60" s="407" t="str">
        <f>IF('[4]4-15'!Q51=0,"－",'[4]4-15'!Q51)</f>
        <v>-</v>
      </c>
      <c r="S60" s="406" t="str">
        <f>IF('[4]4-15'!R51=0,"－",'[4]4-15'!R51)</f>
        <v>-</v>
      </c>
    </row>
    <row r="61" spans="1:19" ht="15" thickBot="1" x14ac:dyDescent="0.2">
      <c r="A61" s="417" t="s">
        <v>450</v>
      </c>
      <c r="B61" s="418" t="s">
        <v>451</v>
      </c>
      <c r="C61" s="535" t="str">
        <f>IF('[4]4-15'!A52=0,"－",'[4]4-15'!A52)</f>
        <v>33681　吉備中央町</v>
      </c>
      <c r="D61" s="420">
        <f t="shared" si="17"/>
        <v>17</v>
      </c>
      <c r="E61" s="513">
        <f>IF('[4]4-15'!C52=0,"－",'[4]4-15'!C52)</f>
        <v>3</v>
      </c>
      <c r="F61" s="513" t="str">
        <f>IF('[4]4-15'!D52=0,"－",'[4]4-15'!D52)</f>
        <v>-</v>
      </c>
      <c r="G61" s="513">
        <f>IF('[4]4-15'!F52=0,"－",'[4]4-15'!F52)</f>
        <v>7</v>
      </c>
      <c r="H61" s="513">
        <f>IF('[4]4-15'!G52=0,"－",'[4]4-15'!G52)</f>
        <v>7</v>
      </c>
      <c r="I61" s="536" t="str">
        <f>IF('[4]4-15'!H52=0,"－",'[4]4-15'!H52)</f>
        <v>-</v>
      </c>
      <c r="J61" s="513">
        <f>SUM(K61:O61)</f>
        <v>0</v>
      </c>
      <c r="K61" s="513" t="str">
        <f>IF('[4]4-15'!J52=0,"－",'[4]4-15'!J52)</f>
        <v>-</v>
      </c>
      <c r="L61" s="513" t="str">
        <f>IF('[4]4-15'!K52=0,"－",'[4]4-15'!K52)</f>
        <v>-</v>
      </c>
      <c r="M61" s="513" t="str">
        <f>IF('[4]4-15'!M52=0,"－",'[4]4-15'!M52)</f>
        <v>-</v>
      </c>
      <c r="N61" s="513" t="str">
        <f>IF('[4]4-15'!N52=0,"－",'[4]4-15'!N52)</f>
        <v>-</v>
      </c>
      <c r="O61" s="513" t="str">
        <f>IF('[4]4-15'!O52=0,"－",'[4]4-15'!O52)</f>
        <v>-</v>
      </c>
      <c r="P61" s="513">
        <f>SUM(Q61:S61)</f>
        <v>0</v>
      </c>
      <c r="Q61" s="513" t="str">
        <f>IF('[4]4-15'!P52=0,"－",'[4]4-15'!P52)</f>
        <v>-</v>
      </c>
      <c r="R61" s="513" t="str">
        <f>IF('[4]4-15'!Q52=0,"－",'[4]4-15'!Q52)</f>
        <v>-</v>
      </c>
      <c r="S61" s="514" t="str">
        <f>IF('[4]4-15'!R52=0,"－",'[4]4-15'!R52)</f>
        <v>-</v>
      </c>
    </row>
    <row r="62" spans="1:19" x14ac:dyDescent="0.15">
      <c r="A62" s="423" t="s">
        <v>535</v>
      </c>
      <c r="C62" s="515"/>
      <c r="D62" s="515"/>
      <c r="E62" s="537"/>
      <c r="F62" s="537"/>
      <c r="G62" s="537"/>
      <c r="H62" s="537"/>
      <c r="I62" s="537"/>
      <c r="J62" s="538"/>
      <c r="K62" s="539"/>
      <c r="L62" s="539"/>
      <c r="M62" s="539"/>
      <c r="N62" s="539"/>
      <c r="O62" s="539"/>
      <c r="P62" s="538"/>
      <c r="Q62" s="539"/>
      <c r="R62" s="539"/>
      <c r="S62" s="539"/>
    </row>
  </sheetData>
  <mergeCells count="23">
    <mergeCell ref="A26:B26"/>
    <mergeCell ref="A27:B27"/>
    <mergeCell ref="A28:B28"/>
    <mergeCell ref="A29:B29"/>
    <mergeCell ref="A47:B47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G4:I4"/>
    <mergeCell ref="A6:B6"/>
    <mergeCell ref="A10:B10"/>
    <mergeCell ref="A11:B11"/>
    <mergeCell ref="A12:B12"/>
  </mergeCells>
  <phoneticPr fontId="13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/>
  </sheetViews>
  <sheetFormatPr defaultRowHeight="14.25" x14ac:dyDescent="0.15"/>
  <cols>
    <col min="1" max="1" width="8.875" style="541" customWidth="1"/>
    <col min="2" max="2" width="9.875" style="541" customWidth="1"/>
    <col min="3" max="7" width="17" style="541" customWidth="1"/>
    <col min="8" max="8" width="2.125" style="541" customWidth="1"/>
  </cols>
  <sheetData>
    <row r="1" spans="1:7" x14ac:dyDescent="0.15">
      <c r="A1" s="540" t="s">
        <v>569</v>
      </c>
    </row>
    <row r="2" spans="1:7" ht="15" thickBot="1" x14ac:dyDescent="0.2">
      <c r="B2" s="542"/>
      <c r="C2" s="542"/>
      <c r="D2" s="542"/>
      <c r="E2" s="542"/>
      <c r="F2" s="542"/>
      <c r="G2" s="543" t="s">
        <v>523</v>
      </c>
    </row>
    <row r="3" spans="1:7" x14ac:dyDescent="0.15">
      <c r="A3" s="544"/>
      <c r="B3" s="545"/>
      <c r="C3" s="546"/>
      <c r="D3" s="547"/>
      <c r="E3" s="546"/>
      <c r="F3" s="547"/>
      <c r="G3" s="694" t="s">
        <v>570</v>
      </c>
    </row>
    <row r="4" spans="1:7" x14ac:dyDescent="0.15">
      <c r="A4" s="697" t="s">
        <v>541</v>
      </c>
      <c r="B4" s="698"/>
      <c r="C4" s="548" t="s">
        <v>571</v>
      </c>
      <c r="D4" s="548" t="s">
        <v>10</v>
      </c>
      <c r="E4" s="548" t="s">
        <v>572</v>
      </c>
      <c r="F4" s="548" t="s">
        <v>573</v>
      </c>
      <c r="G4" s="695"/>
    </row>
    <row r="5" spans="1:7" x14ac:dyDescent="0.15">
      <c r="A5" s="549"/>
      <c r="B5" s="550"/>
      <c r="C5" s="551"/>
      <c r="D5" s="551"/>
      <c r="E5" s="551"/>
      <c r="F5" s="551"/>
      <c r="G5" s="696"/>
    </row>
    <row r="6" spans="1:7" x14ac:dyDescent="0.15">
      <c r="A6" s="699" t="s">
        <v>401</v>
      </c>
      <c r="B6" s="700"/>
      <c r="C6" s="552">
        <f>SUM(D6:G6)</f>
        <v>1395571</v>
      </c>
      <c r="D6" s="552">
        <v>45028</v>
      </c>
      <c r="E6" s="552">
        <v>29672</v>
      </c>
      <c r="F6" s="552">
        <v>952723</v>
      </c>
      <c r="G6" s="553">
        <v>368148</v>
      </c>
    </row>
    <row r="7" spans="1:7" x14ac:dyDescent="0.15">
      <c r="A7" s="701"/>
      <c r="B7" s="702"/>
      <c r="C7" s="552"/>
      <c r="D7" s="552"/>
      <c r="E7" s="552"/>
      <c r="F7" s="552"/>
      <c r="G7" s="553"/>
    </row>
    <row r="8" spans="1:7" x14ac:dyDescent="0.15">
      <c r="A8" s="701"/>
      <c r="B8" s="702"/>
      <c r="C8" s="552"/>
      <c r="D8" s="552"/>
      <c r="E8" s="552"/>
      <c r="F8" s="552"/>
      <c r="G8" s="553"/>
    </row>
    <row r="9" spans="1:7" x14ac:dyDescent="0.15">
      <c r="A9" s="703" t="s">
        <v>574</v>
      </c>
      <c r="B9" s="704"/>
      <c r="C9" s="552">
        <f>IF(SUM(C12:C16)=0,"－",SUM(C12:C16))</f>
        <v>26165</v>
      </c>
      <c r="D9" s="552">
        <f>IF(SUM(D12:D16)=0,"－",SUM(D12:D16))</f>
        <v>908</v>
      </c>
      <c r="E9" s="552">
        <f>IF(SUM(E12:E16)=0,"－",SUM(E12:E16))</f>
        <v>437</v>
      </c>
      <c r="F9" s="552">
        <f>IF(SUM(F12:F16)=0,"－",SUM(F12:F16))</f>
        <v>19029</v>
      </c>
      <c r="G9" s="553">
        <f>IF(SUM(G12:G16)=0,"－",SUM(G12:G16))</f>
        <v>5791</v>
      </c>
    </row>
    <row r="10" spans="1:7" x14ac:dyDescent="0.15">
      <c r="A10" s="701"/>
      <c r="B10" s="702"/>
      <c r="C10" s="552"/>
      <c r="D10" s="552"/>
      <c r="E10" s="552"/>
      <c r="F10" s="552"/>
      <c r="G10" s="553"/>
    </row>
    <row r="11" spans="1:7" x14ac:dyDescent="0.15">
      <c r="A11" s="701"/>
      <c r="B11" s="702"/>
      <c r="C11" s="552"/>
      <c r="D11" s="552"/>
      <c r="E11" s="552"/>
      <c r="F11" s="552"/>
      <c r="G11" s="553"/>
    </row>
    <row r="12" spans="1:7" x14ac:dyDescent="0.15">
      <c r="A12" s="667" t="s">
        <v>403</v>
      </c>
      <c r="B12" s="668"/>
      <c r="C12" s="552">
        <f t="shared" ref="C12:G13" si="0">IF(SUM(C18,C20)=0,"－",SUM(C18,C20))</f>
        <v>12577</v>
      </c>
      <c r="D12" s="552">
        <f t="shared" si="0"/>
        <v>408</v>
      </c>
      <c r="E12" s="552">
        <f t="shared" si="0"/>
        <v>229</v>
      </c>
      <c r="F12" s="552">
        <f t="shared" si="0"/>
        <v>9400</v>
      </c>
      <c r="G12" s="553">
        <f t="shared" si="0"/>
        <v>2540</v>
      </c>
    </row>
    <row r="13" spans="1:7" x14ac:dyDescent="0.15">
      <c r="A13" s="667" t="s">
        <v>404</v>
      </c>
      <c r="B13" s="668"/>
      <c r="C13" s="552">
        <f t="shared" si="0"/>
        <v>9392</v>
      </c>
      <c r="D13" s="552">
        <f t="shared" si="0"/>
        <v>270</v>
      </c>
      <c r="E13" s="552">
        <f t="shared" si="0"/>
        <v>162</v>
      </c>
      <c r="F13" s="552">
        <f t="shared" si="0"/>
        <v>6816</v>
      </c>
      <c r="G13" s="553">
        <f t="shared" si="0"/>
        <v>2144</v>
      </c>
    </row>
    <row r="14" spans="1:7" x14ac:dyDescent="0.15">
      <c r="A14" s="667" t="s">
        <v>405</v>
      </c>
      <c r="B14" s="668"/>
      <c r="C14" s="552">
        <f>IF(SUM(C22)=0,"－",SUM(C22))</f>
        <v>892</v>
      </c>
      <c r="D14" s="552">
        <f>IF(SUM(D22)=0,"－",SUM(D22))</f>
        <v>64</v>
      </c>
      <c r="E14" s="552">
        <f>IF(SUM(E22)=0,"－",SUM(E22))</f>
        <v>7</v>
      </c>
      <c r="F14" s="552">
        <f>IF(SUM(F22)=0,"－",SUM(F22))</f>
        <v>512</v>
      </c>
      <c r="G14" s="553">
        <f>IF(SUM(G22)=0,"－",SUM(G22))</f>
        <v>309</v>
      </c>
    </row>
    <row r="15" spans="1:7" x14ac:dyDescent="0.15">
      <c r="A15" s="667" t="s">
        <v>575</v>
      </c>
      <c r="B15" s="668"/>
      <c r="C15" s="552">
        <f t="shared" ref="C15:G16" si="1">IF(SUM(C24)=0,"－",SUM(C24))</f>
        <v>739</v>
      </c>
      <c r="D15" s="552">
        <f t="shared" si="1"/>
        <v>44</v>
      </c>
      <c r="E15" s="552">
        <f t="shared" si="1"/>
        <v>11</v>
      </c>
      <c r="F15" s="552">
        <f t="shared" si="1"/>
        <v>529</v>
      </c>
      <c r="G15" s="553">
        <f t="shared" si="1"/>
        <v>155</v>
      </c>
    </row>
    <row r="16" spans="1:7" x14ac:dyDescent="0.15">
      <c r="A16" s="667" t="s">
        <v>407</v>
      </c>
      <c r="B16" s="668"/>
      <c r="C16" s="552">
        <f t="shared" si="1"/>
        <v>2565</v>
      </c>
      <c r="D16" s="552">
        <f t="shared" si="1"/>
        <v>122</v>
      </c>
      <c r="E16" s="552">
        <f t="shared" si="1"/>
        <v>28</v>
      </c>
      <c r="F16" s="552">
        <f t="shared" si="1"/>
        <v>1772</v>
      </c>
      <c r="G16" s="553">
        <f t="shared" si="1"/>
        <v>643</v>
      </c>
    </row>
    <row r="17" spans="1:7" x14ac:dyDescent="0.15">
      <c r="A17" s="701"/>
      <c r="B17" s="702"/>
      <c r="C17" s="552"/>
      <c r="D17" s="552"/>
      <c r="E17" s="552"/>
      <c r="F17" s="552"/>
      <c r="G17" s="553"/>
    </row>
    <row r="18" spans="1:7" x14ac:dyDescent="0.15">
      <c r="A18" s="705" t="s">
        <v>408</v>
      </c>
      <c r="B18" s="706"/>
      <c r="C18" s="552">
        <f t="shared" ref="C18:G19" si="2">IF(C27=0,"－",C27)</f>
        <v>10323</v>
      </c>
      <c r="D18" s="552">
        <f t="shared" si="2"/>
        <v>298</v>
      </c>
      <c r="E18" s="552">
        <f t="shared" si="2"/>
        <v>214</v>
      </c>
      <c r="F18" s="552">
        <f t="shared" si="2"/>
        <v>8005</v>
      </c>
      <c r="G18" s="553">
        <f t="shared" si="2"/>
        <v>1806</v>
      </c>
    </row>
    <row r="19" spans="1:7" x14ac:dyDescent="0.15">
      <c r="A19" s="705" t="s">
        <v>409</v>
      </c>
      <c r="B19" s="706"/>
      <c r="C19" s="552">
        <f t="shared" si="2"/>
        <v>6931</v>
      </c>
      <c r="D19" s="552">
        <f t="shared" si="2"/>
        <v>160</v>
      </c>
      <c r="E19" s="552">
        <f t="shared" si="2"/>
        <v>145</v>
      </c>
      <c r="F19" s="552">
        <f t="shared" si="2"/>
        <v>5310</v>
      </c>
      <c r="G19" s="553">
        <f t="shared" si="2"/>
        <v>1316</v>
      </c>
    </row>
    <row r="20" spans="1:7" x14ac:dyDescent="0.15">
      <c r="A20" s="705" t="s">
        <v>410</v>
      </c>
      <c r="B20" s="706"/>
      <c r="C20" s="552">
        <f>IF(SUM(C30,C37,C39,C40,C45,C58)=0,"－",SUM(C30,C37,C39,C40,C45,C58))</f>
        <v>2254</v>
      </c>
      <c r="D20" s="552">
        <f>IF(SUM(D30,D37,D39,D40,D45,D58)=0,"－",SUM(D30,D37,D39,D40,D45,D58))</f>
        <v>110</v>
      </c>
      <c r="E20" s="552">
        <f>IF(SUM(E30,E37,E39,E40,E45,E58)=0,"－",SUM(E30,E37,E39,E40,E45,E58))</f>
        <v>15</v>
      </c>
      <c r="F20" s="552">
        <f>IF(SUM(F30,F37,F39,F40,F45,F58)=0,"－",SUM(F30,F37,F39,F40,F45,F58))</f>
        <v>1395</v>
      </c>
      <c r="G20" s="553">
        <f>IF(SUM(G30,G37,G39,G40,G45,G58)=0,"－",SUM(G30,G37,G39,G40,G45,G58))</f>
        <v>734</v>
      </c>
    </row>
    <row r="21" spans="1:7" x14ac:dyDescent="0.15">
      <c r="A21" s="705" t="s">
        <v>411</v>
      </c>
      <c r="B21" s="706"/>
      <c r="C21" s="552">
        <f>IF(SUM(C31,C33,C34,C43,C46,C47,C48)=0,"－",SUM(C31,C33,C34,C43,C46,C47,C48))</f>
        <v>2461</v>
      </c>
      <c r="D21" s="552">
        <f>IF(SUM(D31,D33,D34,D43,D46,D47,D48)=0,"－",SUM(D31,D33,D34,D43,D46,D47,D48))</f>
        <v>110</v>
      </c>
      <c r="E21" s="552">
        <f>IF(SUM(E31,E33,E34,E43,E46,E47,E48)=0,"－",SUM(E31,E33,E34,E43,E46,E47,E48))</f>
        <v>17</v>
      </c>
      <c r="F21" s="552">
        <f>IF(SUM(F31,F33,F34,F43,F46,F47,F48)=0,"－",SUM(F31,F33,F34,F43,F46,F47,F48))</f>
        <v>1506</v>
      </c>
      <c r="G21" s="553">
        <f>IF(SUM(G31,G33,G34,G43,G46,G47,G48)=0,"－",SUM(G31,G33,G34,G43,G46,G47,G48))</f>
        <v>828</v>
      </c>
    </row>
    <row r="22" spans="1:7" x14ac:dyDescent="0.15">
      <c r="A22" s="705" t="s">
        <v>412</v>
      </c>
      <c r="B22" s="706"/>
      <c r="C22" s="552">
        <f>IF(SUM(C35,C36)=0,"－",SUM(C35,C36))</f>
        <v>892</v>
      </c>
      <c r="D22" s="552">
        <f>IF(SUM(D35,D36)=0,"－",SUM(D35,D36))</f>
        <v>64</v>
      </c>
      <c r="E22" s="552">
        <f>IF(SUM(E35,E36)=0,"－",SUM(E35,E36))</f>
        <v>7</v>
      </c>
      <c r="F22" s="552">
        <f>IF(SUM(F35,F36)=0,"－",SUM(F35,F36))</f>
        <v>512</v>
      </c>
      <c r="G22" s="553">
        <f>IF(SUM(G35,G36)=0,"－",SUM(G35,G36))</f>
        <v>309</v>
      </c>
    </row>
    <row r="23" spans="1:7" x14ac:dyDescent="0.15">
      <c r="A23" s="554"/>
      <c r="B23" s="555"/>
      <c r="C23" s="552"/>
      <c r="D23" s="552"/>
      <c r="E23" s="552"/>
      <c r="F23" s="552"/>
      <c r="G23" s="553"/>
    </row>
    <row r="24" spans="1:7" x14ac:dyDescent="0.15">
      <c r="A24" s="705" t="s">
        <v>413</v>
      </c>
      <c r="B24" s="706"/>
      <c r="C24" s="552">
        <f>IF(SUM(C41,C49)=0,"－",SUM(C41,C49))</f>
        <v>739</v>
      </c>
      <c r="D24" s="552">
        <f>IF(SUM(D41,D49)=0,"－",SUM(D41,D49))</f>
        <v>44</v>
      </c>
      <c r="E24" s="552">
        <f>IF(SUM(E41,E49)=0,"－",SUM(E41,E49))</f>
        <v>11</v>
      </c>
      <c r="F24" s="552">
        <f>IF(SUM(F41,F49)=0,"－",SUM(F41,F49))</f>
        <v>529</v>
      </c>
      <c r="G24" s="553">
        <f>IF(SUM(G41,G49)=0,"－",SUM(G41,G49))</f>
        <v>155</v>
      </c>
    </row>
    <row r="25" spans="1:7" x14ac:dyDescent="0.15">
      <c r="A25" s="705" t="s">
        <v>414</v>
      </c>
      <c r="B25" s="706"/>
      <c r="C25" s="552">
        <f>IF(SUM(C29,C42,C51,C52,C53,C54,C55,C57)=0,"－",SUM(C29,C42,C51,C52,C53,C54,C55,C57))</f>
        <v>2565</v>
      </c>
      <c r="D25" s="552">
        <f>IF(SUM(D29,D42,D51,D52,D53,D54,D55,D57)=0,"－",SUM(D29,D42,D51,D52,D53,D54,D55,D57))</f>
        <v>122</v>
      </c>
      <c r="E25" s="552">
        <f>IF(SUM(E29,E42,E51,E52,E53,E54,E55,E57)=0,"－",SUM(E29,E42,E51,E52,E53,E54,E55,E57))</f>
        <v>28</v>
      </c>
      <c r="F25" s="552">
        <f>IF(SUM(F29,F42,F51,F52,F53,F54,F55,F57)=0,"－",SUM(F29,F42,F51,F52,F53,F54,F55,F57))</f>
        <v>1772</v>
      </c>
      <c r="G25" s="553">
        <f>IF(SUM(G29,G42,G51,G52,G53,G54,G55,G57)=0,"－",SUM(G29,G42,G51,G52,G53,G54,G55,G57))</f>
        <v>643</v>
      </c>
    </row>
    <row r="26" spans="1:7" x14ac:dyDescent="0.15">
      <c r="A26" s="701"/>
      <c r="B26" s="702"/>
      <c r="C26" s="556"/>
      <c r="D26" s="556"/>
      <c r="E26" s="556"/>
      <c r="F26" s="556"/>
      <c r="G26" s="557"/>
    </row>
    <row r="27" spans="1:7" x14ac:dyDescent="0.15">
      <c r="A27" s="558"/>
      <c r="B27" s="559" t="s">
        <v>576</v>
      </c>
      <c r="C27" s="552">
        <f>SUM(D27:G27)</f>
        <v>10323</v>
      </c>
      <c r="D27" s="552">
        <v>298</v>
      </c>
      <c r="E27" s="552">
        <v>214</v>
      </c>
      <c r="F27" s="552">
        <v>8005</v>
      </c>
      <c r="G27" s="553">
        <v>1806</v>
      </c>
    </row>
    <row r="28" spans="1:7" x14ac:dyDescent="0.15">
      <c r="A28" s="558"/>
      <c r="B28" s="559" t="s">
        <v>577</v>
      </c>
      <c r="C28" s="552">
        <f>SUM(D28:G28)</f>
        <v>6931</v>
      </c>
      <c r="D28" s="552">
        <v>160</v>
      </c>
      <c r="E28" s="552">
        <v>145</v>
      </c>
      <c r="F28" s="552">
        <v>5310</v>
      </c>
      <c r="G28" s="553">
        <v>1316</v>
      </c>
    </row>
    <row r="29" spans="1:7" x14ac:dyDescent="0.15">
      <c r="A29" s="558"/>
      <c r="B29" s="559" t="s">
        <v>578</v>
      </c>
      <c r="C29" s="552">
        <f>SUM(D29:G29)</f>
        <v>1797</v>
      </c>
      <c r="D29" s="552">
        <v>53</v>
      </c>
      <c r="E29" s="552">
        <v>28</v>
      </c>
      <c r="F29" s="552">
        <v>1330</v>
      </c>
      <c r="G29" s="553">
        <v>386</v>
      </c>
    </row>
    <row r="30" spans="1:7" x14ac:dyDescent="0.15">
      <c r="A30" s="558"/>
      <c r="B30" s="559" t="s">
        <v>579</v>
      </c>
      <c r="C30" s="552">
        <f>SUM(D30:G30)</f>
        <v>732</v>
      </c>
      <c r="D30" s="552">
        <v>23</v>
      </c>
      <c r="E30" s="552">
        <v>8</v>
      </c>
      <c r="F30" s="552">
        <v>444</v>
      </c>
      <c r="G30" s="553">
        <v>257</v>
      </c>
    </row>
    <row r="31" spans="1:7" x14ac:dyDescent="0.15">
      <c r="A31" s="558"/>
      <c r="B31" s="559" t="s">
        <v>580</v>
      </c>
      <c r="C31" s="552">
        <f>SUM(D31:G31)</f>
        <v>724</v>
      </c>
      <c r="D31" s="552">
        <v>31</v>
      </c>
      <c r="E31" s="552">
        <v>6</v>
      </c>
      <c r="F31" s="552">
        <v>421</v>
      </c>
      <c r="G31" s="553">
        <v>266</v>
      </c>
    </row>
    <row r="32" spans="1:7" x14ac:dyDescent="0.15">
      <c r="A32" s="558"/>
      <c r="B32" s="560"/>
      <c r="C32" s="552"/>
      <c r="D32" s="552"/>
      <c r="E32" s="552"/>
      <c r="F32" s="552"/>
      <c r="G32" s="553"/>
    </row>
    <row r="33" spans="1:7" x14ac:dyDescent="0.15">
      <c r="A33" s="558"/>
      <c r="B33" s="559" t="s">
        <v>581</v>
      </c>
      <c r="C33" s="552">
        <f>SUM(D33:G33)</f>
        <v>403</v>
      </c>
      <c r="D33" s="552">
        <v>21</v>
      </c>
      <c r="E33" s="552">
        <v>1</v>
      </c>
      <c r="F33" s="552">
        <v>224</v>
      </c>
      <c r="G33" s="553">
        <v>157</v>
      </c>
    </row>
    <row r="34" spans="1:7" x14ac:dyDescent="0.15">
      <c r="A34" s="558"/>
      <c r="B34" s="559" t="s">
        <v>582</v>
      </c>
      <c r="C34" s="552">
        <f>SUM(D34:G34)</f>
        <v>504</v>
      </c>
      <c r="D34" s="552">
        <v>27</v>
      </c>
      <c r="E34" s="552">
        <v>10</v>
      </c>
      <c r="F34" s="552">
        <v>276</v>
      </c>
      <c r="G34" s="553">
        <v>191</v>
      </c>
    </row>
    <row r="35" spans="1:7" x14ac:dyDescent="0.15">
      <c r="A35" s="558"/>
      <c r="B35" s="559" t="s">
        <v>583</v>
      </c>
      <c r="C35" s="552">
        <f>SUM(D35:G35)</f>
        <v>518</v>
      </c>
      <c r="D35" s="552">
        <v>30</v>
      </c>
      <c r="E35" s="552">
        <v>1</v>
      </c>
      <c r="F35" s="552">
        <v>277</v>
      </c>
      <c r="G35" s="553">
        <v>210</v>
      </c>
    </row>
    <row r="36" spans="1:7" x14ac:dyDescent="0.15">
      <c r="A36" s="558"/>
      <c r="B36" s="559" t="s">
        <v>584</v>
      </c>
      <c r="C36" s="552">
        <f>SUM(D36:G36)</f>
        <v>374</v>
      </c>
      <c r="D36" s="552">
        <v>34</v>
      </c>
      <c r="E36" s="552">
        <v>6</v>
      </c>
      <c r="F36" s="552">
        <v>235</v>
      </c>
      <c r="G36" s="553">
        <v>99</v>
      </c>
    </row>
    <row r="37" spans="1:7" x14ac:dyDescent="0.15">
      <c r="A37" s="558"/>
      <c r="B37" s="559" t="s">
        <v>585</v>
      </c>
      <c r="C37" s="552">
        <f>SUM(D37:G37)</f>
        <v>351</v>
      </c>
      <c r="D37" s="552">
        <v>22</v>
      </c>
      <c r="E37" s="552">
        <v>0</v>
      </c>
      <c r="F37" s="552">
        <v>202</v>
      </c>
      <c r="G37" s="553">
        <v>127</v>
      </c>
    </row>
    <row r="38" spans="1:7" x14ac:dyDescent="0.15">
      <c r="A38" s="558"/>
      <c r="B38" s="560"/>
      <c r="C38" s="552"/>
      <c r="D38" s="552"/>
      <c r="E38" s="552"/>
      <c r="F38" s="552"/>
      <c r="G38" s="553"/>
    </row>
    <row r="39" spans="1:7" x14ac:dyDescent="0.15">
      <c r="A39" s="558"/>
      <c r="B39" s="559" t="s">
        <v>425</v>
      </c>
      <c r="C39" s="552">
        <f>SUM(D39:G39)</f>
        <v>474</v>
      </c>
      <c r="D39" s="552">
        <v>18</v>
      </c>
      <c r="E39" s="552">
        <v>1</v>
      </c>
      <c r="F39" s="552">
        <v>321</v>
      </c>
      <c r="G39" s="553">
        <v>134</v>
      </c>
    </row>
    <row r="40" spans="1:7" x14ac:dyDescent="0.15">
      <c r="A40" s="558"/>
      <c r="B40" s="559" t="s">
        <v>586</v>
      </c>
      <c r="C40" s="552">
        <f>SUM(D40:G40)</f>
        <v>308</v>
      </c>
      <c r="D40" s="552">
        <v>22</v>
      </c>
      <c r="E40" s="552">
        <v>5</v>
      </c>
      <c r="F40" s="552">
        <v>197</v>
      </c>
      <c r="G40" s="553">
        <v>84</v>
      </c>
    </row>
    <row r="41" spans="1:7" x14ac:dyDescent="0.15">
      <c r="A41" s="558"/>
      <c r="B41" s="559" t="s">
        <v>587</v>
      </c>
      <c r="C41" s="552">
        <f>SUM(D41:G41)</f>
        <v>734</v>
      </c>
      <c r="D41" s="552">
        <v>42</v>
      </c>
      <c r="E41" s="552">
        <v>11</v>
      </c>
      <c r="F41" s="552">
        <v>527</v>
      </c>
      <c r="G41" s="553">
        <v>154</v>
      </c>
    </row>
    <row r="42" spans="1:7" x14ac:dyDescent="0.15">
      <c r="A42" s="558"/>
      <c r="B42" s="559" t="s">
        <v>588</v>
      </c>
      <c r="C42" s="552">
        <f>SUM(D42:G42)</f>
        <v>302</v>
      </c>
      <c r="D42" s="552">
        <v>30</v>
      </c>
      <c r="E42" s="552">
        <v>0</v>
      </c>
      <c r="F42" s="552">
        <v>166</v>
      </c>
      <c r="G42" s="553">
        <v>106</v>
      </c>
    </row>
    <row r="43" spans="1:7" x14ac:dyDescent="0.15">
      <c r="A43" s="558"/>
      <c r="B43" s="559" t="s">
        <v>589</v>
      </c>
      <c r="C43" s="552">
        <f>SUM(D43:G43)</f>
        <v>289</v>
      </c>
      <c r="D43" s="552">
        <v>16</v>
      </c>
      <c r="E43" s="552">
        <v>0</v>
      </c>
      <c r="F43" s="552">
        <v>172</v>
      </c>
      <c r="G43" s="553">
        <v>101</v>
      </c>
    </row>
    <row r="44" spans="1:7" x14ac:dyDescent="0.15">
      <c r="A44" s="558"/>
      <c r="B44" s="561"/>
      <c r="C44" s="552"/>
      <c r="D44" s="552"/>
      <c r="E44" s="552"/>
      <c r="F44" s="552"/>
      <c r="G44" s="553"/>
    </row>
    <row r="45" spans="1:7" x14ac:dyDescent="0.15">
      <c r="A45" s="562" t="s">
        <v>590</v>
      </c>
      <c r="B45" s="563" t="s">
        <v>591</v>
      </c>
      <c r="C45" s="552">
        <f>SUM(D45:G45)</f>
        <v>191</v>
      </c>
      <c r="D45" s="552">
        <v>20</v>
      </c>
      <c r="E45" s="552">
        <v>1</v>
      </c>
      <c r="F45" s="552">
        <v>89</v>
      </c>
      <c r="G45" s="553">
        <v>81</v>
      </c>
    </row>
    <row r="46" spans="1:7" x14ac:dyDescent="0.15">
      <c r="A46" s="562" t="s">
        <v>592</v>
      </c>
      <c r="B46" s="563" t="s">
        <v>593</v>
      </c>
      <c r="C46" s="552">
        <f>SUM(D46:G46)</f>
        <v>294</v>
      </c>
      <c r="D46" s="552">
        <v>5</v>
      </c>
      <c r="E46" s="552">
        <v>0</v>
      </c>
      <c r="F46" s="552">
        <v>268</v>
      </c>
      <c r="G46" s="553">
        <v>21</v>
      </c>
    </row>
    <row r="47" spans="1:7" x14ac:dyDescent="0.15">
      <c r="A47" s="562" t="s">
        <v>594</v>
      </c>
      <c r="B47" s="563" t="s">
        <v>595</v>
      </c>
      <c r="C47" s="552">
        <f>SUM(D47:G47)</f>
        <v>98</v>
      </c>
      <c r="D47" s="552">
        <v>5</v>
      </c>
      <c r="E47" s="552">
        <v>0</v>
      </c>
      <c r="F47" s="552">
        <v>54</v>
      </c>
      <c r="G47" s="553">
        <v>39</v>
      </c>
    </row>
    <row r="48" spans="1:7" x14ac:dyDescent="0.15">
      <c r="A48" s="562" t="s">
        <v>596</v>
      </c>
      <c r="B48" s="563" t="s">
        <v>597</v>
      </c>
      <c r="C48" s="552">
        <f>SUM(D48:G48)</f>
        <v>149</v>
      </c>
      <c r="D48" s="552">
        <v>5</v>
      </c>
      <c r="E48" s="552">
        <v>0</v>
      </c>
      <c r="F48" s="552">
        <v>91</v>
      </c>
      <c r="G48" s="553">
        <v>53</v>
      </c>
    </row>
    <row r="49" spans="1:7" x14ac:dyDescent="0.15">
      <c r="A49" s="562" t="s">
        <v>598</v>
      </c>
      <c r="B49" s="563" t="s">
        <v>599</v>
      </c>
      <c r="C49" s="552">
        <f>SUM(D49:G49)</f>
        <v>5</v>
      </c>
      <c r="D49" s="552">
        <v>2</v>
      </c>
      <c r="E49" s="552">
        <v>0</v>
      </c>
      <c r="F49" s="552">
        <v>2</v>
      </c>
      <c r="G49" s="553">
        <v>1</v>
      </c>
    </row>
    <row r="50" spans="1:7" x14ac:dyDescent="0.15">
      <c r="A50" s="562"/>
      <c r="B50" s="563"/>
      <c r="C50" s="552"/>
      <c r="D50" s="552"/>
      <c r="E50" s="552"/>
      <c r="F50" s="552"/>
      <c r="G50" s="553"/>
    </row>
    <row r="51" spans="1:7" x14ac:dyDescent="0.15">
      <c r="A51" s="562" t="s">
        <v>600</v>
      </c>
      <c r="B51" s="563" t="s">
        <v>601</v>
      </c>
      <c r="C51" s="552">
        <f>SUM(D51:G51)</f>
        <v>174</v>
      </c>
      <c r="D51" s="552">
        <v>11</v>
      </c>
      <c r="E51" s="552">
        <v>0</v>
      </c>
      <c r="F51" s="552">
        <v>123</v>
      </c>
      <c r="G51" s="553">
        <v>40</v>
      </c>
    </row>
    <row r="52" spans="1:7" x14ac:dyDescent="0.15">
      <c r="A52" s="562" t="s">
        <v>602</v>
      </c>
      <c r="B52" s="563" t="s">
        <v>603</v>
      </c>
      <c r="C52" s="552">
        <f>SUM(D52:G52)</f>
        <v>144</v>
      </c>
      <c r="D52" s="552">
        <v>5</v>
      </c>
      <c r="E52" s="552">
        <v>0</v>
      </c>
      <c r="F52" s="552">
        <v>101</v>
      </c>
      <c r="G52" s="553">
        <v>38</v>
      </c>
    </row>
    <row r="53" spans="1:7" x14ac:dyDescent="0.15">
      <c r="A53" s="562"/>
      <c r="B53" s="563" t="s">
        <v>604</v>
      </c>
      <c r="C53" s="552">
        <f>SUM(D53:G53)</f>
        <v>34</v>
      </c>
      <c r="D53" s="552">
        <v>5</v>
      </c>
      <c r="E53" s="552">
        <v>0</v>
      </c>
      <c r="F53" s="552">
        <v>13</v>
      </c>
      <c r="G53" s="553">
        <v>16</v>
      </c>
    </row>
    <row r="54" spans="1:7" x14ac:dyDescent="0.15">
      <c r="A54" s="562" t="s">
        <v>605</v>
      </c>
      <c r="B54" s="563" t="s">
        <v>606</v>
      </c>
      <c r="C54" s="552">
        <f>SUM(D54:G54)</f>
        <v>11</v>
      </c>
      <c r="D54" s="552">
        <v>4</v>
      </c>
      <c r="E54" s="552">
        <v>0</v>
      </c>
      <c r="F54" s="552">
        <v>4</v>
      </c>
      <c r="G54" s="553">
        <v>3</v>
      </c>
    </row>
    <row r="55" spans="1:7" x14ac:dyDescent="0.15">
      <c r="A55" s="562" t="s">
        <v>607</v>
      </c>
      <c r="B55" s="563" t="s">
        <v>448</v>
      </c>
      <c r="C55" s="552">
        <f>SUM(D55:G55)</f>
        <v>27</v>
      </c>
      <c r="D55" s="552">
        <v>4</v>
      </c>
      <c r="E55" s="552">
        <v>0</v>
      </c>
      <c r="F55" s="552">
        <v>9</v>
      </c>
      <c r="G55" s="553">
        <v>14</v>
      </c>
    </row>
    <row r="56" spans="1:7" x14ac:dyDescent="0.15">
      <c r="A56" s="562"/>
      <c r="B56" s="563"/>
      <c r="C56" s="552"/>
      <c r="D56" s="552"/>
      <c r="E56" s="552"/>
      <c r="F56" s="552"/>
      <c r="G56" s="553"/>
    </row>
    <row r="57" spans="1:7" x14ac:dyDescent="0.15">
      <c r="A57" s="562"/>
      <c r="B57" s="564" t="s">
        <v>608</v>
      </c>
      <c r="C57" s="552">
        <f>SUM(D57:G57)</f>
        <v>76</v>
      </c>
      <c r="D57" s="552">
        <v>10</v>
      </c>
      <c r="E57" s="552">
        <v>0</v>
      </c>
      <c r="F57" s="552">
        <v>26</v>
      </c>
      <c r="G57" s="553">
        <v>40</v>
      </c>
    </row>
    <row r="58" spans="1:7" ht="15" thickBot="1" x14ac:dyDescent="0.2">
      <c r="A58" s="565" t="s">
        <v>609</v>
      </c>
      <c r="B58" s="566" t="s">
        <v>610</v>
      </c>
      <c r="C58" s="567">
        <f>SUM(D58:G58)</f>
        <v>198</v>
      </c>
      <c r="D58" s="568">
        <v>5</v>
      </c>
      <c r="E58" s="568">
        <v>0</v>
      </c>
      <c r="F58" s="568">
        <v>142</v>
      </c>
      <c r="G58" s="569">
        <v>51</v>
      </c>
    </row>
    <row r="59" spans="1:7" x14ac:dyDescent="0.15">
      <c r="A59" s="570" t="s">
        <v>611</v>
      </c>
      <c r="C59" s="571"/>
      <c r="D59" s="571"/>
      <c r="E59" s="571"/>
      <c r="F59" s="571"/>
      <c r="G59" s="571"/>
    </row>
  </sheetData>
  <mergeCells count="22">
    <mergeCell ref="A22:B22"/>
    <mergeCell ref="A24:B24"/>
    <mergeCell ref="A25:B25"/>
    <mergeCell ref="A26:B26"/>
    <mergeCell ref="A16:B16"/>
    <mergeCell ref="A17:B17"/>
    <mergeCell ref="A18:B18"/>
    <mergeCell ref="A19:B19"/>
    <mergeCell ref="A20:B20"/>
    <mergeCell ref="A21:B21"/>
    <mergeCell ref="A15:B15"/>
    <mergeCell ref="G3:G5"/>
    <mergeCell ref="A4:B4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honeticPr fontId="1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/>
  </sheetViews>
  <sheetFormatPr defaultRowHeight="14.25" x14ac:dyDescent="0.15"/>
  <cols>
    <col min="1" max="1" width="3.625" style="573" customWidth="1"/>
    <col min="2" max="2" width="4.125" style="573" customWidth="1"/>
    <col min="3" max="3" width="10.125" style="573" customWidth="1"/>
    <col min="4" max="4" width="6.625" style="573" customWidth="1"/>
    <col min="5" max="5" width="8.25" style="573" customWidth="1"/>
    <col min="6" max="6" width="8.125" style="573" customWidth="1"/>
    <col min="7" max="7" width="9.25" style="573" customWidth="1"/>
    <col min="8" max="15" width="6.625" style="573" customWidth="1"/>
  </cols>
  <sheetData>
    <row r="1" spans="1:13" x14ac:dyDescent="0.15">
      <c r="A1" s="572" t="s">
        <v>612</v>
      </c>
      <c r="B1" s="572"/>
    </row>
    <row r="2" spans="1:13" ht="15" thickBot="1" x14ac:dyDescent="0.2">
      <c r="C2" s="574"/>
      <c r="D2" s="574"/>
      <c r="E2" s="574"/>
      <c r="F2" s="575"/>
      <c r="G2" s="574"/>
      <c r="H2" s="575"/>
      <c r="I2" s="574"/>
      <c r="J2" s="575"/>
      <c r="L2" s="576"/>
      <c r="M2" s="577"/>
    </row>
    <row r="3" spans="1:13" x14ac:dyDescent="0.15">
      <c r="A3" s="578"/>
      <c r="B3" s="579"/>
      <c r="C3" s="580"/>
      <c r="D3" s="716" t="s">
        <v>613</v>
      </c>
      <c r="E3" s="717"/>
      <c r="F3" s="720" t="s">
        <v>614</v>
      </c>
      <c r="G3" s="721"/>
      <c r="H3" s="717" t="s">
        <v>615</v>
      </c>
      <c r="I3" s="721"/>
      <c r="J3" s="720" t="s">
        <v>616</v>
      </c>
      <c r="K3" s="717"/>
      <c r="L3" s="720" t="s">
        <v>617</v>
      </c>
      <c r="M3" s="723"/>
    </row>
    <row r="4" spans="1:13" x14ac:dyDescent="0.15">
      <c r="A4" s="581"/>
      <c r="B4" s="582"/>
      <c r="C4" s="583"/>
      <c r="D4" s="718"/>
      <c r="E4" s="719"/>
      <c r="F4" s="718"/>
      <c r="G4" s="722"/>
      <c r="H4" s="719"/>
      <c r="I4" s="722"/>
      <c r="J4" s="718"/>
      <c r="K4" s="719"/>
      <c r="L4" s="718"/>
      <c r="M4" s="724"/>
    </row>
    <row r="5" spans="1:13" x14ac:dyDescent="0.15">
      <c r="A5" s="725" t="s">
        <v>618</v>
      </c>
      <c r="B5" s="726"/>
      <c r="C5" s="727"/>
      <c r="D5" s="707">
        <v>1344</v>
      </c>
      <c r="E5" s="728"/>
      <c r="F5" s="707">
        <v>1339</v>
      </c>
      <c r="G5" s="728"/>
      <c r="H5" s="707">
        <v>1310</v>
      </c>
      <c r="I5" s="728"/>
      <c r="J5" s="713">
        <f t="shared" ref="J5:J19" si="0">ROUND(H5/F5,3)*100</f>
        <v>97.8</v>
      </c>
      <c r="K5" s="714"/>
      <c r="L5" s="707">
        <v>735</v>
      </c>
      <c r="M5" s="708"/>
    </row>
    <row r="6" spans="1:13" x14ac:dyDescent="0.15">
      <c r="A6" s="709" t="s">
        <v>619</v>
      </c>
      <c r="B6" s="710"/>
      <c r="C6" s="711"/>
      <c r="D6" s="707">
        <v>1200</v>
      </c>
      <c r="E6" s="712"/>
      <c r="F6" s="707">
        <v>1195</v>
      </c>
      <c r="G6" s="712"/>
      <c r="H6" s="707">
        <v>1175</v>
      </c>
      <c r="I6" s="712"/>
      <c r="J6" s="713">
        <f t="shared" si="0"/>
        <v>98.3</v>
      </c>
      <c r="K6" s="714"/>
      <c r="L6" s="707">
        <v>705</v>
      </c>
      <c r="M6" s="715"/>
    </row>
    <row r="7" spans="1:13" x14ac:dyDescent="0.15">
      <c r="A7" s="709" t="s">
        <v>620</v>
      </c>
      <c r="B7" s="710"/>
      <c r="C7" s="711"/>
      <c r="D7" s="707">
        <v>1227</v>
      </c>
      <c r="E7" s="728"/>
      <c r="F7" s="707">
        <v>1220</v>
      </c>
      <c r="G7" s="728"/>
      <c r="H7" s="707">
        <v>1159</v>
      </c>
      <c r="I7" s="728"/>
      <c r="J7" s="713">
        <f t="shared" si="0"/>
        <v>95</v>
      </c>
      <c r="K7" s="714"/>
      <c r="L7" s="707">
        <v>723</v>
      </c>
      <c r="M7" s="708"/>
    </row>
    <row r="8" spans="1:13" x14ac:dyDescent="0.15">
      <c r="A8" s="709" t="s">
        <v>621</v>
      </c>
      <c r="B8" s="710"/>
      <c r="C8" s="711"/>
      <c r="D8" s="707">
        <v>1223</v>
      </c>
      <c r="E8" s="712"/>
      <c r="F8" s="707">
        <v>1217</v>
      </c>
      <c r="G8" s="712"/>
      <c r="H8" s="707">
        <v>1151</v>
      </c>
      <c r="I8" s="712"/>
      <c r="J8" s="713">
        <f t="shared" si="0"/>
        <v>94.6</v>
      </c>
      <c r="K8" s="714"/>
      <c r="L8" s="729">
        <v>693</v>
      </c>
      <c r="M8" s="730"/>
    </row>
    <row r="9" spans="1:13" x14ac:dyDescent="0.15">
      <c r="A9" s="709" t="s">
        <v>622</v>
      </c>
      <c r="B9" s="710"/>
      <c r="C9" s="711"/>
      <c r="D9" s="707">
        <v>1152</v>
      </c>
      <c r="E9" s="712"/>
      <c r="F9" s="707">
        <v>1150</v>
      </c>
      <c r="G9" s="712"/>
      <c r="H9" s="707">
        <v>1110</v>
      </c>
      <c r="I9" s="712"/>
      <c r="J9" s="713">
        <f t="shared" si="0"/>
        <v>96.5</v>
      </c>
      <c r="K9" s="714"/>
      <c r="L9" s="729">
        <v>609</v>
      </c>
      <c r="M9" s="730"/>
    </row>
    <row r="10" spans="1:13" x14ac:dyDescent="0.15">
      <c r="A10" s="709" t="s">
        <v>623</v>
      </c>
      <c r="B10" s="710"/>
      <c r="C10" s="711"/>
      <c r="D10" s="707">
        <v>1096</v>
      </c>
      <c r="E10" s="712"/>
      <c r="F10" s="707">
        <v>1093</v>
      </c>
      <c r="G10" s="712"/>
      <c r="H10" s="707">
        <v>1029</v>
      </c>
      <c r="I10" s="712"/>
      <c r="J10" s="713">
        <f>ROUND(H10/F10,3)*100</f>
        <v>94.1</v>
      </c>
      <c r="K10" s="714"/>
      <c r="L10" s="729">
        <v>495</v>
      </c>
      <c r="M10" s="730"/>
    </row>
    <row r="11" spans="1:13" x14ac:dyDescent="0.15">
      <c r="A11" s="709" t="s">
        <v>624</v>
      </c>
      <c r="B11" s="710"/>
      <c r="C11" s="711"/>
      <c r="D11" s="707">
        <v>1320</v>
      </c>
      <c r="E11" s="712"/>
      <c r="F11" s="707">
        <v>1301</v>
      </c>
      <c r="G11" s="712"/>
      <c r="H11" s="707">
        <v>1225</v>
      </c>
      <c r="I11" s="712"/>
      <c r="J11" s="713">
        <f>ROUND(H11/F11,3)*100</f>
        <v>94.199999999999989</v>
      </c>
      <c r="K11" s="714"/>
      <c r="L11" s="729">
        <v>476</v>
      </c>
      <c r="M11" s="730"/>
    </row>
    <row r="12" spans="1:13" x14ac:dyDescent="0.15">
      <c r="A12" s="709" t="s">
        <v>625</v>
      </c>
      <c r="B12" s="710"/>
      <c r="C12" s="711"/>
      <c r="D12" s="707">
        <v>1380</v>
      </c>
      <c r="E12" s="712"/>
      <c r="F12" s="707">
        <v>1366</v>
      </c>
      <c r="G12" s="712"/>
      <c r="H12" s="707">
        <v>1288</v>
      </c>
      <c r="I12" s="712"/>
      <c r="J12" s="713">
        <f>ROUND(H12/F12,3)*100</f>
        <v>94.3</v>
      </c>
      <c r="K12" s="714"/>
      <c r="L12" s="729">
        <v>368</v>
      </c>
      <c r="M12" s="730"/>
    </row>
    <row r="13" spans="1:13" x14ac:dyDescent="0.15">
      <c r="A13" s="709" t="s">
        <v>626</v>
      </c>
      <c r="B13" s="710"/>
      <c r="C13" s="711"/>
      <c r="D13" s="707">
        <v>1434</v>
      </c>
      <c r="E13" s="712"/>
      <c r="F13" s="707">
        <v>1421</v>
      </c>
      <c r="G13" s="712"/>
      <c r="H13" s="707">
        <v>1370</v>
      </c>
      <c r="I13" s="712"/>
      <c r="J13" s="713">
        <f t="shared" si="0"/>
        <v>96.399999999999991</v>
      </c>
      <c r="K13" s="714"/>
      <c r="L13" s="729">
        <v>340</v>
      </c>
      <c r="M13" s="730"/>
    </row>
    <row r="14" spans="1:13" x14ac:dyDescent="0.15">
      <c r="A14" s="709" t="s">
        <v>627</v>
      </c>
      <c r="B14" s="710"/>
      <c r="C14" s="711"/>
      <c r="D14" s="707">
        <v>777</v>
      </c>
      <c r="E14" s="712"/>
      <c r="F14" s="707">
        <v>775</v>
      </c>
      <c r="G14" s="712"/>
      <c r="H14" s="707">
        <v>722</v>
      </c>
      <c r="I14" s="712"/>
      <c r="J14" s="713">
        <f t="shared" si="0"/>
        <v>93.2</v>
      </c>
      <c r="K14" s="714"/>
      <c r="L14" s="729">
        <v>284</v>
      </c>
      <c r="M14" s="730"/>
    </row>
    <row r="15" spans="1:13" x14ac:dyDescent="0.15">
      <c r="A15" s="709" t="s">
        <v>628</v>
      </c>
      <c r="B15" s="710"/>
      <c r="C15" s="711"/>
      <c r="D15" s="707">
        <v>654</v>
      </c>
      <c r="E15" s="712"/>
      <c r="F15" s="707">
        <v>647</v>
      </c>
      <c r="G15" s="712"/>
      <c r="H15" s="707">
        <v>580</v>
      </c>
      <c r="I15" s="712"/>
      <c r="J15" s="713">
        <f t="shared" si="0"/>
        <v>89.600000000000009</v>
      </c>
      <c r="K15" s="714"/>
      <c r="L15" s="729">
        <v>67</v>
      </c>
      <c r="M15" s="730"/>
    </row>
    <row r="16" spans="1:13" x14ac:dyDescent="0.15">
      <c r="A16" s="731" t="s">
        <v>629</v>
      </c>
      <c r="B16" s="732"/>
      <c r="C16" s="732"/>
      <c r="D16" s="733">
        <v>664</v>
      </c>
      <c r="E16" s="734"/>
      <c r="F16" s="733">
        <v>651</v>
      </c>
      <c r="G16" s="734"/>
      <c r="H16" s="733">
        <v>630</v>
      </c>
      <c r="I16" s="734"/>
      <c r="J16" s="735">
        <f t="shared" si="0"/>
        <v>96.8</v>
      </c>
      <c r="K16" s="736"/>
      <c r="L16" s="737">
        <v>62</v>
      </c>
      <c r="M16" s="738"/>
    </row>
    <row r="17" spans="1:15" x14ac:dyDescent="0.15">
      <c r="A17" s="731" t="s">
        <v>630</v>
      </c>
      <c r="B17" s="732"/>
      <c r="C17" s="732"/>
      <c r="D17" s="733">
        <v>672</v>
      </c>
      <c r="E17" s="734"/>
      <c r="F17" s="733">
        <v>659</v>
      </c>
      <c r="G17" s="734"/>
      <c r="H17" s="733">
        <v>649</v>
      </c>
      <c r="I17" s="734"/>
      <c r="J17" s="735">
        <f t="shared" si="0"/>
        <v>98.5</v>
      </c>
      <c r="K17" s="736"/>
      <c r="L17" s="737">
        <v>86</v>
      </c>
      <c r="M17" s="738"/>
    </row>
    <row r="18" spans="1:15" x14ac:dyDescent="0.15">
      <c r="A18" s="731" t="s">
        <v>631</v>
      </c>
      <c r="B18" s="732"/>
      <c r="C18" s="732"/>
      <c r="D18" s="733">
        <v>653</v>
      </c>
      <c r="E18" s="734"/>
      <c r="F18" s="733">
        <v>643</v>
      </c>
      <c r="G18" s="734"/>
      <c r="H18" s="733">
        <v>635</v>
      </c>
      <c r="I18" s="734"/>
      <c r="J18" s="735">
        <f t="shared" si="0"/>
        <v>98.8</v>
      </c>
      <c r="K18" s="736"/>
      <c r="L18" s="737">
        <v>89</v>
      </c>
      <c r="M18" s="738"/>
    </row>
    <row r="19" spans="1:15" x14ac:dyDescent="0.15">
      <c r="A19" s="731" t="s">
        <v>632</v>
      </c>
      <c r="B19" s="732"/>
      <c r="C19" s="732"/>
      <c r="D19" s="733">
        <v>646</v>
      </c>
      <c r="E19" s="734"/>
      <c r="F19" s="733">
        <v>646</v>
      </c>
      <c r="G19" s="734"/>
      <c r="H19" s="733">
        <v>643</v>
      </c>
      <c r="I19" s="734"/>
      <c r="J19" s="735">
        <f t="shared" si="0"/>
        <v>99.5</v>
      </c>
      <c r="K19" s="736"/>
      <c r="L19" s="737">
        <v>109</v>
      </c>
      <c r="M19" s="738"/>
    </row>
    <row r="20" spans="1:15" x14ac:dyDescent="0.15">
      <c r="A20" s="731" t="s">
        <v>633</v>
      </c>
      <c r="B20" s="732"/>
      <c r="C20" s="732"/>
      <c r="D20" s="733">
        <v>338</v>
      </c>
      <c r="E20" s="734"/>
      <c r="F20" s="733">
        <v>338</v>
      </c>
      <c r="G20" s="734"/>
      <c r="H20" s="733">
        <v>337</v>
      </c>
      <c r="I20" s="734"/>
      <c r="J20" s="735">
        <f>ROUND(H20/F20,3)*100</f>
        <v>99.7</v>
      </c>
      <c r="K20" s="736"/>
      <c r="L20" s="737">
        <v>153</v>
      </c>
      <c r="M20" s="738"/>
    </row>
    <row r="21" spans="1:15" x14ac:dyDescent="0.15">
      <c r="A21" s="731" t="s">
        <v>634</v>
      </c>
      <c r="B21" s="732"/>
      <c r="C21" s="732"/>
      <c r="D21" s="733">
        <v>291</v>
      </c>
      <c r="E21" s="734"/>
      <c r="F21" s="733">
        <v>289</v>
      </c>
      <c r="G21" s="734"/>
      <c r="H21" s="733">
        <v>286</v>
      </c>
      <c r="I21" s="734"/>
      <c r="J21" s="735">
        <f>ROUND(H21/F21,3)*100</f>
        <v>99</v>
      </c>
      <c r="K21" s="736"/>
      <c r="L21" s="737">
        <v>117</v>
      </c>
      <c r="M21" s="738"/>
    </row>
    <row r="22" spans="1:15" x14ac:dyDescent="0.15">
      <c r="A22" s="731" t="s">
        <v>635</v>
      </c>
      <c r="B22" s="732"/>
      <c r="C22" s="739"/>
      <c r="D22" s="733">
        <v>258</v>
      </c>
      <c r="E22" s="734"/>
      <c r="F22" s="733">
        <v>258</v>
      </c>
      <c r="G22" s="734"/>
      <c r="H22" s="733">
        <v>250</v>
      </c>
      <c r="I22" s="734"/>
      <c r="J22" s="735">
        <f>ROUND(H22/F22,3)*100</f>
        <v>96.899999999999991</v>
      </c>
      <c r="K22" s="736"/>
      <c r="L22" s="740">
        <v>91</v>
      </c>
      <c r="M22" s="738"/>
      <c r="N22" s="574"/>
      <c r="O22" s="574"/>
    </row>
    <row r="23" spans="1:15" ht="15" thickBot="1" x14ac:dyDescent="0.2">
      <c r="A23" s="584"/>
      <c r="B23" s="585"/>
      <c r="C23" s="585"/>
      <c r="D23" s="586"/>
      <c r="E23" s="587"/>
      <c r="F23" s="586"/>
      <c r="G23" s="587"/>
      <c r="H23" s="586"/>
      <c r="I23" s="587"/>
      <c r="J23" s="588"/>
      <c r="K23" s="589"/>
      <c r="L23" s="590"/>
      <c r="M23" s="591"/>
    </row>
    <row r="24" spans="1:15" x14ac:dyDescent="0.15">
      <c r="A24" s="592" t="s">
        <v>636</v>
      </c>
      <c r="B24" s="592"/>
      <c r="D24" s="593"/>
      <c r="E24" s="593"/>
      <c r="F24" s="593"/>
      <c r="G24" s="593"/>
      <c r="H24" s="593"/>
      <c r="I24" s="593"/>
      <c r="J24" s="593"/>
      <c r="K24" s="593"/>
    </row>
    <row r="25" spans="1:15" x14ac:dyDescent="0.15">
      <c r="A25" s="592"/>
      <c r="B25" s="592"/>
      <c r="D25" s="593"/>
      <c r="E25" s="593"/>
      <c r="F25" s="593"/>
      <c r="G25" s="593"/>
      <c r="H25" s="593"/>
      <c r="I25" s="593"/>
      <c r="J25" s="593"/>
      <c r="K25" s="593"/>
    </row>
    <row r="26" spans="1:15" x14ac:dyDescent="0.15">
      <c r="A26" s="572" t="s">
        <v>637</v>
      </c>
      <c r="B26" s="594"/>
      <c r="C26" s="594"/>
      <c r="D26" s="594"/>
      <c r="E26" s="594"/>
      <c r="F26" s="594"/>
      <c r="G26" s="594"/>
      <c r="H26" s="594"/>
      <c r="I26" s="594"/>
      <c r="J26" s="594"/>
      <c r="K26" s="594"/>
      <c r="L26" s="594"/>
      <c r="M26" s="594"/>
      <c r="N26" s="594"/>
      <c r="O26" s="594"/>
    </row>
    <row r="27" spans="1:15" thickBot="1" x14ac:dyDescent="0.2">
      <c r="A27" s="594"/>
      <c r="B27" s="594"/>
      <c r="C27" s="594"/>
      <c r="D27" s="594"/>
      <c r="E27" s="594"/>
      <c r="F27" s="594"/>
      <c r="G27" s="594"/>
      <c r="H27" s="594"/>
      <c r="I27" s="594"/>
      <c r="J27" s="595" t="s">
        <v>638</v>
      </c>
      <c r="K27" s="594"/>
      <c r="L27" s="594"/>
      <c r="M27" s="594"/>
      <c r="N27" s="594"/>
      <c r="O27" s="594"/>
    </row>
    <row r="28" spans="1:15" ht="13.5" x14ac:dyDescent="0.15">
      <c r="A28" s="749"/>
      <c r="B28" s="750"/>
      <c r="C28" s="751"/>
      <c r="D28" s="596" t="s">
        <v>639</v>
      </c>
      <c r="E28" s="752" t="s">
        <v>640</v>
      </c>
      <c r="F28" s="753"/>
      <c r="G28" s="752" t="s">
        <v>641</v>
      </c>
      <c r="H28" s="753"/>
      <c r="I28" s="754" t="s">
        <v>642</v>
      </c>
      <c r="J28" s="755"/>
      <c r="K28" s="594"/>
      <c r="L28" s="594"/>
      <c r="M28" s="594"/>
      <c r="N28" s="594"/>
      <c r="O28" s="594"/>
    </row>
    <row r="29" spans="1:15" ht="13.5" x14ac:dyDescent="0.15">
      <c r="A29" s="741" t="s">
        <v>643</v>
      </c>
      <c r="B29" s="742"/>
      <c r="C29" s="743"/>
      <c r="D29" s="597">
        <v>1</v>
      </c>
      <c r="E29" s="744">
        <v>15</v>
      </c>
      <c r="F29" s="745"/>
      <c r="G29" s="744">
        <v>42</v>
      </c>
      <c r="H29" s="747"/>
      <c r="I29" s="744">
        <v>16</v>
      </c>
      <c r="J29" s="748"/>
      <c r="K29" s="594"/>
      <c r="L29" s="594"/>
      <c r="M29" s="594"/>
      <c r="N29" s="594"/>
      <c r="O29" s="594"/>
    </row>
    <row r="30" spans="1:15" ht="13.5" x14ac:dyDescent="0.15">
      <c r="A30" s="741" t="s">
        <v>644</v>
      </c>
      <c r="B30" s="742"/>
      <c r="C30" s="743"/>
      <c r="D30" s="597">
        <v>1</v>
      </c>
      <c r="E30" s="744">
        <v>20</v>
      </c>
      <c r="F30" s="745"/>
      <c r="G30" s="744">
        <v>43</v>
      </c>
      <c r="H30" s="745"/>
      <c r="I30" s="744">
        <v>20</v>
      </c>
      <c r="J30" s="746"/>
      <c r="K30" s="594"/>
      <c r="L30" s="594"/>
      <c r="M30" s="594"/>
      <c r="N30" s="594"/>
      <c r="O30" s="594"/>
    </row>
    <row r="31" spans="1:15" ht="13.5" x14ac:dyDescent="0.15">
      <c r="A31" s="741" t="s">
        <v>645</v>
      </c>
      <c r="B31" s="742"/>
      <c r="C31" s="743"/>
      <c r="D31" s="597">
        <v>6</v>
      </c>
      <c r="E31" s="744">
        <v>400</v>
      </c>
      <c r="F31" s="745"/>
      <c r="G31" s="744">
        <v>1900</v>
      </c>
      <c r="H31" s="747"/>
      <c r="I31" s="744">
        <v>436</v>
      </c>
      <c r="J31" s="748"/>
      <c r="K31" s="594"/>
      <c r="L31" s="594"/>
      <c r="M31" s="594"/>
      <c r="N31" s="594"/>
      <c r="O31" s="594"/>
    </row>
    <row r="32" spans="1:15" ht="13.5" x14ac:dyDescent="0.15">
      <c r="A32" s="756" t="s">
        <v>646</v>
      </c>
      <c r="B32" s="759" t="s">
        <v>647</v>
      </c>
      <c r="C32" s="760"/>
      <c r="D32" s="597">
        <v>1</v>
      </c>
      <c r="E32" s="744">
        <v>40</v>
      </c>
      <c r="F32" s="745"/>
      <c r="G32" s="744">
        <v>88</v>
      </c>
      <c r="H32" s="747"/>
      <c r="I32" s="761">
        <v>45</v>
      </c>
      <c r="J32" s="748"/>
      <c r="K32" s="594"/>
      <c r="L32" s="594"/>
      <c r="M32" s="594"/>
      <c r="N32" s="594"/>
      <c r="O32" s="594"/>
    </row>
    <row r="33" spans="1:15" ht="13.5" x14ac:dyDescent="0.15">
      <c r="A33" s="757"/>
      <c r="B33" s="762" t="s">
        <v>648</v>
      </c>
      <c r="C33" s="763"/>
      <c r="D33" s="597">
        <v>11</v>
      </c>
      <c r="E33" s="744">
        <v>690</v>
      </c>
      <c r="F33" s="745"/>
      <c r="G33" s="744">
        <v>2247</v>
      </c>
      <c r="H33" s="747"/>
      <c r="I33" s="744">
        <v>769</v>
      </c>
      <c r="J33" s="748"/>
      <c r="K33" s="594"/>
      <c r="L33" s="594"/>
      <c r="M33" s="594"/>
      <c r="N33" s="594"/>
      <c r="O33" s="594"/>
    </row>
    <row r="34" spans="1:15" ht="13.5" x14ac:dyDescent="0.15">
      <c r="A34" s="757"/>
      <c r="B34" s="762" t="s">
        <v>649</v>
      </c>
      <c r="C34" s="763"/>
      <c r="D34" s="597">
        <v>3</v>
      </c>
      <c r="E34" s="744">
        <v>110</v>
      </c>
      <c r="F34" s="745"/>
      <c r="G34" s="744">
        <v>114</v>
      </c>
      <c r="H34" s="747"/>
      <c r="I34" s="744">
        <v>85</v>
      </c>
      <c r="J34" s="748"/>
      <c r="K34" s="594"/>
      <c r="L34" s="594"/>
      <c r="M34" s="594"/>
      <c r="N34" s="594"/>
      <c r="O34" s="594"/>
    </row>
    <row r="35" spans="1:15" ht="13.5" x14ac:dyDescent="0.15">
      <c r="A35" s="758"/>
      <c r="B35" s="742" t="s">
        <v>650</v>
      </c>
      <c r="C35" s="743"/>
      <c r="D35" s="597">
        <v>5</v>
      </c>
      <c r="E35" s="744">
        <v>195</v>
      </c>
      <c r="F35" s="745"/>
      <c r="G35" s="744">
        <v>441</v>
      </c>
      <c r="H35" s="747"/>
      <c r="I35" s="744">
        <v>226</v>
      </c>
      <c r="J35" s="748"/>
      <c r="K35" s="594"/>
      <c r="L35" s="594"/>
      <c r="M35" s="594"/>
      <c r="N35" s="594"/>
      <c r="O35" s="594"/>
    </row>
    <row r="36" spans="1:15" thickBot="1" x14ac:dyDescent="0.2">
      <c r="A36" s="775" t="s">
        <v>651</v>
      </c>
      <c r="B36" s="776"/>
      <c r="C36" s="777"/>
      <c r="D36" s="598">
        <v>1</v>
      </c>
      <c r="E36" s="778">
        <v>20</v>
      </c>
      <c r="F36" s="779"/>
      <c r="G36" s="778">
        <v>72</v>
      </c>
      <c r="H36" s="780"/>
      <c r="I36" s="781">
        <v>23</v>
      </c>
      <c r="J36" s="782"/>
      <c r="K36" s="594"/>
      <c r="L36" s="594"/>
      <c r="M36" s="594"/>
      <c r="N36" s="594"/>
      <c r="O36" s="594"/>
    </row>
    <row r="37" spans="1:15" ht="13.5" x14ac:dyDescent="0.15">
      <c r="A37" s="599" t="s">
        <v>652</v>
      </c>
      <c r="B37" s="594" t="s">
        <v>653</v>
      </c>
      <c r="C37" s="600"/>
      <c r="D37" s="601"/>
      <c r="E37" s="601"/>
      <c r="F37" s="601"/>
      <c r="G37" s="601"/>
      <c r="H37" s="364"/>
      <c r="I37" s="601"/>
      <c r="J37" s="364"/>
      <c r="K37" s="594"/>
      <c r="L37" s="594"/>
      <c r="M37" s="594"/>
      <c r="N37" s="594"/>
      <c r="O37" s="594"/>
    </row>
    <row r="38" spans="1:15" ht="13.5" x14ac:dyDescent="0.15">
      <c r="A38" s="600"/>
      <c r="B38" s="594" t="s">
        <v>654</v>
      </c>
      <c r="C38" s="600"/>
      <c r="D38" s="601"/>
      <c r="E38" s="601"/>
      <c r="F38" s="601"/>
      <c r="G38" s="601"/>
      <c r="H38" s="364"/>
      <c r="I38" s="601"/>
      <c r="J38" s="364"/>
      <c r="K38" s="594"/>
      <c r="L38" s="594"/>
      <c r="M38" s="594"/>
      <c r="N38" s="594"/>
      <c r="O38" s="594"/>
    </row>
    <row r="39" spans="1:15" ht="13.5" x14ac:dyDescent="0.15">
      <c r="A39" s="600"/>
      <c r="B39" s="594" t="s">
        <v>655</v>
      </c>
      <c r="C39" s="783" t="s">
        <v>656</v>
      </c>
      <c r="D39" s="783"/>
      <c r="E39" s="783"/>
      <c r="F39" s="783"/>
      <c r="G39" s="783"/>
      <c r="H39" s="783"/>
      <c r="I39" s="783"/>
      <c r="J39" s="783"/>
      <c r="K39" s="783"/>
      <c r="L39" s="783"/>
      <c r="M39" s="783"/>
      <c r="N39" s="783"/>
      <c r="O39" s="783"/>
    </row>
    <row r="40" spans="1:15" x14ac:dyDescent="0.15">
      <c r="A40" s="592" t="s">
        <v>636</v>
      </c>
      <c r="B40" s="592"/>
      <c r="D40" s="593"/>
      <c r="E40" s="593"/>
      <c r="F40" s="593"/>
      <c r="G40" s="593"/>
      <c r="H40" s="593"/>
      <c r="I40" s="593"/>
      <c r="J40" s="593"/>
      <c r="K40" s="593"/>
      <c r="L40" s="574"/>
    </row>
    <row r="41" spans="1:15" x14ac:dyDescent="0.15">
      <c r="A41" s="592"/>
      <c r="B41" s="592"/>
      <c r="D41" s="593"/>
      <c r="E41" s="593"/>
      <c r="F41" s="593"/>
      <c r="G41" s="593"/>
      <c r="H41" s="593"/>
      <c r="I41" s="593"/>
      <c r="J41" s="593"/>
      <c r="K41" s="593"/>
    </row>
    <row r="42" spans="1:15" ht="13.5" x14ac:dyDescent="0.15">
      <c r="A42" s="594"/>
      <c r="B42" s="594"/>
      <c r="C42" s="594"/>
      <c r="D42" s="594"/>
      <c r="E42" s="594"/>
      <c r="F42" s="594"/>
      <c r="G42" s="594"/>
      <c r="H42" s="594"/>
      <c r="I42" s="594"/>
      <c r="J42" s="594"/>
      <c r="K42" s="594"/>
      <c r="L42" s="594"/>
      <c r="M42" s="594"/>
      <c r="N42" s="594"/>
      <c r="O42" s="594"/>
    </row>
    <row r="43" spans="1:15" ht="15" thickBot="1" x14ac:dyDescent="0.2">
      <c r="A43" s="572" t="s">
        <v>657</v>
      </c>
      <c r="B43" s="594"/>
      <c r="C43" s="594"/>
      <c r="D43" s="594"/>
      <c r="E43" s="594"/>
      <c r="F43" s="594"/>
      <c r="G43" s="594"/>
      <c r="H43" s="594"/>
      <c r="I43" s="594"/>
      <c r="J43" s="594"/>
      <c r="K43" s="594"/>
      <c r="L43" s="594"/>
      <c r="M43" s="595" t="s">
        <v>638</v>
      </c>
      <c r="N43" s="594"/>
      <c r="O43" s="594"/>
    </row>
    <row r="44" spans="1:15" x14ac:dyDescent="0.15">
      <c r="A44" s="784"/>
      <c r="B44" s="785"/>
      <c r="C44" s="786"/>
      <c r="D44" s="793" t="s">
        <v>639</v>
      </c>
      <c r="E44" s="795" t="s">
        <v>658</v>
      </c>
      <c r="F44" s="798" t="s">
        <v>659</v>
      </c>
      <c r="G44" s="799"/>
      <c r="H44" s="799"/>
      <c r="I44" s="799"/>
      <c r="J44" s="799"/>
      <c r="K44" s="799"/>
      <c r="L44" s="800" t="s">
        <v>660</v>
      </c>
      <c r="M44" s="801"/>
      <c r="N44" s="594"/>
      <c r="O44" s="594"/>
    </row>
    <row r="45" spans="1:15" x14ac:dyDescent="0.15">
      <c r="A45" s="787"/>
      <c r="B45" s="788"/>
      <c r="C45" s="789"/>
      <c r="D45" s="769"/>
      <c r="E45" s="796"/>
      <c r="F45" s="764" t="s">
        <v>661</v>
      </c>
      <c r="G45" s="764"/>
      <c r="H45" s="764"/>
      <c r="I45" s="764"/>
      <c r="J45" s="764"/>
      <c r="K45" s="765" t="s">
        <v>662</v>
      </c>
      <c r="L45" s="768" t="s">
        <v>663</v>
      </c>
      <c r="M45" s="771" t="s">
        <v>664</v>
      </c>
      <c r="N45" s="594"/>
      <c r="O45" s="594"/>
    </row>
    <row r="46" spans="1:15" x14ac:dyDescent="0.15">
      <c r="A46" s="787"/>
      <c r="B46" s="788"/>
      <c r="C46" s="789"/>
      <c r="D46" s="769"/>
      <c r="E46" s="796"/>
      <c r="F46" s="764" t="s">
        <v>665</v>
      </c>
      <c r="G46" s="764"/>
      <c r="H46" s="774" t="s">
        <v>666</v>
      </c>
      <c r="I46" s="774" t="s">
        <v>664</v>
      </c>
      <c r="J46" s="774" t="s">
        <v>667</v>
      </c>
      <c r="K46" s="766"/>
      <c r="L46" s="769"/>
      <c r="M46" s="772"/>
      <c r="N46" s="594"/>
      <c r="O46" s="594"/>
    </row>
    <row r="47" spans="1:15" x14ac:dyDescent="0.15">
      <c r="A47" s="790"/>
      <c r="B47" s="791"/>
      <c r="C47" s="792"/>
      <c r="D47" s="794"/>
      <c r="E47" s="797"/>
      <c r="F47" s="602" t="s">
        <v>668</v>
      </c>
      <c r="G47" s="602" t="s">
        <v>669</v>
      </c>
      <c r="H47" s="767"/>
      <c r="I47" s="767"/>
      <c r="J47" s="767"/>
      <c r="K47" s="767"/>
      <c r="L47" s="770"/>
      <c r="M47" s="773"/>
      <c r="N47" s="594"/>
      <c r="O47" s="594"/>
    </row>
    <row r="48" spans="1:15" x14ac:dyDescent="0.15">
      <c r="A48" s="741" t="s">
        <v>643</v>
      </c>
      <c r="B48" s="742"/>
      <c r="C48" s="743"/>
      <c r="D48" s="603">
        <v>1</v>
      </c>
      <c r="E48" s="603">
        <v>15</v>
      </c>
      <c r="F48" s="603">
        <v>0</v>
      </c>
      <c r="G48" s="603">
        <v>7</v>
      </c>
      <c r="H48" s="604">
        <v>0</v>
      </c>
      <c r="I48" s="604">
        <v>8</v>
      </c>
      <c r="J48" s="604">
        <f t="shared" ref="J48:J55" si="1">SUM(F48:I48)</f>
        <v>15</v>
      </c>
      <c r="K48" s="604">
        <v>0</v>
      </c>
      <c r="L48" s="605">
        <v>0</v>
      </c>
      <c r="M48" s="606">
        <v>0</v>
      </c>
      <c r="N48" s="607"/>
      <c r="O48" s="594"/>
    </row>
    <row r="49" spans="1:15" x14ac:dyDescent="0.15">
      <c r="A49" s="741" t="s">
        <v>644</v>
      </c>
      <c r="B49" s="742"/>
      <c r="C49" s="743"/>
      <c r="D49" s="603">
        <v>1</v>
      </c>
      <c r="E49" s="603">
        <v>18</v>
      </c>
      <c r="F49" s="603">
        <v>8</v>
      </c>
      <c r="G49" s="603">
        <v>9</v>
      </c>
      <c r="H49" s="604">
        <v>1</v>
      </c>
      <c r="I49" s="604">
        <v>0</v>
      </c>
      <c r="J49" s="604">
        <v>18</v>
      </c>
      <c r="K49" s="604">
        <v>0</v>
      </c>
      <c r="L49" s="605">
        <v>0</v>
      </c>
      <c r="M49" s="606">
        <v>0</v>
      </c>
      <c r="N49" s="607"/>
      <c r="O49" s="594"/>
    </row>
    <row r="50" spans="1:15" x14ac:dyDescent="0.15">
      <c r="A50" s="741" t="s">
        <v>645</v>
      </c>
      <c r="B50" s="742"/>
      <c r="C50" s="743"/>
      <c r="D50" s="603">
        <v>4</v>
      </c>
      <c r="E50" s="603">
        <v>286</v>
      </c>
      <c r="F50" s="603">
        <v>99</v>
      </c>
      <c r="G50" s="603">
        <v>122</v>
      </c>
      <c r="H50" s="608">
        <v>1</v>
      </c>
      <c r="I50" s="608">
        <v>19</v>
      </c>
      <c r="J50" s="604">
        <f t="shared" si="1"/>
        <v>241</v>
      </c>
      <c r="K50" s="608">
        <v>16</v>
      </c>
      <c r="L50" s="608">
        <v>24</v>
      </c>
      <c r="M50" s="609">
        <v>5</v>
      </c>
      <c r="N50" s="607"/>
      <c r="O50" s="594"/>
    </row>
    <row r="51" spans="1:15" x14ac:dyDescent="0.15">
      <c r="A51" s="756" t="s">
        <v>646</v>
      </c>
      <c r="B51" s="802" t="s">
        <v>647</v>
      </c>
      <c r="C51" s="760"/>
      <c r="D51" s="603">
        <v>2</v>
      </c>
      <c r="E51" s="603">
        <v>45</v>
      </c>
      <c r="F51" s="603">
        <v>9</v>
      </c>
      <c r="G51" s="603">
        <v>31</v>
      </c>
      <c r="H51" s="603">
        <v>0</v>
      </c>
      <c r="I51" s="603">
        <v>0</v>
      </c>
      <c r="J51" s="604">
        <f t="shared" si="1"/>
        <v>40</v>
      </c>
      <c r="K51" s="603">
        <v>3</v>
      </c>
      <c r="L51" s="603">
        <v>1</v>
      </c>
      <c r="M51" s="610">
        <v>1</v>
      </c>
      <c r="N51" s="607"/>
      <c r="O51" s="594"/>
    </row>
    <row r="52" spans="1:15" x14ac:dyDescent="0.15">
      <c r="A52" s="757"/>
      <c r="B52" s="762" t="s">
        <v>648</v>
      </c>
      <c r="C52" s="763"/>
      <c r="D52" s="603">
        <v>13</v>
      </c>
      <c r="E52" s="603">
        <v>711</v>
      </c>
      <c r="F52" s="603">
        <v>380</v>
      </c>
      <c r="G52" s="603">
        <v>247</v>
      </c>
      <c r="H52" s="603">
        <v>0</v>
      </c>
      <c r="I52" s="608">
        <v>0</v>
      </c>
      <c r="J52" s="604">
        <f t="shared" si="1"/>
        <v>627</v>
      </c>
      <c r="K52" s="608">
        <v>7</v>
      </c>
      <c r="L52" s="608">
        <v>60</v>
      </c>
      <c r="M52" s="609">
        <v>17</v>
      </c>
      <c r="N52" s="607"/>
      <c r="O52" s="594"/>
    </row>
    <row r="53" spans="1:15" x14ac:dyDescent="0.15">
      <c r="A53" s="757"/>
      <c r="B53" s="762" t="s">
        <v>649</v>
      </c>
      <c r="C53" s="763"/>
      <c r="D53" s="603">
        <v>3</v>
      </c>
      <c r="E53" s="603">
        <v>106</v>
      </c>
      <c r="F53" s="603">
        <v>27</v>
      </c>
      <c r="G53" s="603">
        <v>74</v>
      </c>
      <c r="H53" s="608">
        <v>0</v>
      </c>
      <c r="I53" s="603">
        <v>0</v>
      </c>
      <c r="J53" s="604">
        <f t="shared" si="1"/>
        <v>101</v>
      </c>
      <c r="K53" s="608">
        <v>5</v>
      </c>
      <c r="L53" s="608">
        <v>0</v>
      </c>
      <c r="M53" s="609">
        <v>0</v>
      </c>
      <c r="N53" s="607"/>
      <c r="O53" s="594"/>
    </row>
    <row r="54" spans="1:15" x14ac:dyDescent="0.15">
      <c r="A54" s="758"/>
      <c r="B54" s="742" t="s">
        <v>650</v>
      </c>
      <c r="C54" s="743"/>
      <c r="D54" s="611">
        <v>5</v>
      </c>
      <c r="E54" s="603">
        <v>132</v>
      </c>
      <c r="F54" s="603">
        <v>56</v>
      </c>
      <c r="G54" s="603">
        <v>65</v>
      </c>
      <c r="H54" s="612">
        <v>0</v>
      </c>
      <c r="I54" s="611">
        <v>0</v>
      </c>
      <c r="J54" s="604">
        <f t="shared" si="1"/>
        <v>121</v>
      </c>
      <c r="K54" s="612">
        <v>1</v>
      </c>
      <c r="L54" s="612">
        <v>10</v>
      </c>
      <c r="M54" s="613">
        <v>0</v>
      </c>
      <c r="N54" s="607"/>
      <c r="O54" s="594"/>
    </row>
    <row r="55" spans="1:15" thickBot="1" x14ac:dyDescent="0.2">
      <c r="A55" s="775" t="s">
        <v>651</v>
      </c>
      <c r="B55" s="776"/>
      <c r="C55" s="777"/>
      <c r="D55" s="614">
        <v>2</v>
      </c>
      <c r="E55" s="615">
        <v>50</v>
      </c>
      <c r="F55" s="615">
        <v>0</v>
      </c>
      <c r="G55" s="615">
        <v>12</v>
      </c>
      <c r="H55" s="616">
        <v>0</v>
      </c>
      <c r="I55" s="614">
        <v>0</v>
      </c>
      <c r="J55" s="616">
        <f t="shared" si="1"/>
        <v>12</v>
      </c>
      <c r="K55" s="616">
        <v>4</v>
      </c>
      <c r="L55" s="616">
        <v>34</v>
      </c>
      <c r="M55" s="617">
        <v>0</v>
      </c>
      <c r="N55" s="607"/>
      <c r="O55" s="594"/>
    </row>
    <row r="56" spans="1:15" ht="13.5" x14ac:dyDescent="0.15">
      <c r="A56" s="599" t="s">
        <v>652</v>
      </c>
      <c r="B56" s="594" t="s">
        <v>653</v>
      </c>
      <c r="C56" s="600"/>
      <c r="D56" s="601"/>
      <c r="E56" s="601"/>
      <c r="F56" s="601"/>
      <c r="G56" s="601"/>
      <c r="H56" s="364"/>
      <c r="I56" s="601"/>
      <c r="J56" s="364"/>
      <c r="K56" s="594"/>
      <c r="L56" s="594"/>
      <c r="M56" s="364"/>
      <c r="N56" s="594"/>
      <c r="O56" s="594"/>
    </row>
    <row r="57" spans="1:15" ht="13.5" x14ac:dyDescent="0.15">
      <c r="A57" s="600"/>
      <c r="B57" s="594" t="s">
        <v>654</v>
      </c>
      <c r="C57" s="600"/>
      <c r="D57" s="601"/>
      <c r="E57" s="601"/>
      <c r="F57" s="601"/>
      <c r="G57" s="601"/>
      <c r="H57" s="364"/>
      <c r="I57" s="601"/>
      <c r="J57" s="364"/>
      <c r="K57" s="594"/>
      <c r="L57" s="594"/>
      <c r="M57" s="594"/>
      <c r="N57" s="594"/>
      <c r="O57" s="594"/>
    </row>
    <row r="58" spans="1:15" x14ac:dyDescent="0.15">
      <c r="A58" s="592" t="s">
        <v>636</v>
      </c>
      <c r="B58" s="592"/>
      <c r="D58" s="593"/>
      <c r="E58" s="593"/>
      <c r="F58" s="593"/>
      <c r="G58" s="593"/>
      <c r="H58" s="593"/>
      <c r="I58" s="593"/>
      <c r="J58" s="593"/>
      <c r="K58" s="593"/>
    </row>
  </sheetData>
  <mergeCells count="173">
    <mergeCell ref="A55:C55"/>
    <mergeCell ref="A48:C48"/>
    <mergeCell ref="A49:C49"/>
    <mergeCell ref="A50:C50"/>
    <mergeCell ref="A51:A54"/>
    <mergeCell ref="B51:C51"/>
    <mergeCell ref="B52:C52"/>
    <mergeCell ref="B53:C53"/>
    <mergeCell ref="B54:C54"/>
    <mergeCell ref="F45:J45"/>
    <mergeCell ref="K45:K47"/>
    <mergeCell ref="L45:L47"/>
    <mergeCell ref="M45:M47"/>
    <mergeCell ref="F46:G46"/>
    <mergeCell ref="H46:H47"/>
    <mergeCell ref="I46:I47"/>
    <mergeCell ref="J46:J47"/>
    <mergeCell ref="A36:C36"/>
    <mergeCell ref="E36:F36"/>
    <mergeCell ref="G36:H36"/>
    <mergeCell ref="I36:J36"/>
    <mergeCell ref="C39:O39"/>
    <mergeCell ref="A44:C47"/>
    <mergeCell ref="D44:D47"/>
    <mergeCell ref="E44:E47"/>
    <mergeCell ref="F44:K44"/>
    <mergeCell ref="L44:M44"/>
    <mergeCell ref="E34:F34"/>
    <mergeCell ref="G34:H34"/>
    <mergeCell ref="I34:J34"/>
    <mergeCell ref="B35:C35"/>
    <mergeCell ref="E35:F35"/>
    <mergeCell ref="G35:H35"/>
    <mergeCell ref="I35:J35"/>
    <mergeCell ref="A32:A35"/>
    <mergeCell ref="B32:C32"/>
    <mergeCell ref="E32:F32"/>
    <mergeCell ref="G32:H32"/>
    <mergeCell ref="I32:J32"/>
    <mergeCell ref="B33:C33"/>
    <mergeCell ref="E33:F33"/>
    <mergeCell ref="G33:H33"/>
    <mergeCell ref="I33:J33"/>
    <mergeCell ref="B34:C34"/>
    <mergeCell ref="A30:C30"/>
    <mergeCell ref="E30:F30"/>
    <mergeCell ref="G30:H30"/>
    <mergeCell ref="I30:J30"/>
    <mergeCell ref="A31:C31"/>
    <mergeCell ref="E31:F31"/>
    <mergeCell ref="G31:H31"/>
    <mergeCell ref="I31:J31"/>
    <mergeCell ref="A28:C28"/>
    <mergeCell ref="E28:F28"/>
    <mergeCell ref="G28:H28"/>
    <mergeCell ref="I28:J28"/>
    <mergeCell ref="A29:C29"/>
    <mergeCell ref="E29:F29"/>
    <mergeCell ref="G29:H29"/>
    <mergeCell ref="I29:J29"/>
    <mergeCell ref="A22:C22"/>
    <mergeCell ref="D22:E22"/>
    <mergeCell ref="F22:G22"/>
    <mergeCell ref="H22:I22"/>
    <mergeCell ref="J22:K22"/>
    <mergeCell ref="L22:M22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J20:K20"/>
    <mergeCell ref="L20:M20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J18:K18"/>
    <mergeCell ref="L18:M18"/>
    <mergeCell ref="A17:C17"/>
    <mergeCell ref="D17:E17"/>
    <mergeCell ref="F17:G17"/>
    <mergeCell ref="H17:I17"/>
    <mergeCell ref="J17:K17"/>
    <mergeCell ref="L17:M17"/>
    <mergeCell ref="A16:C16"/>
    <mergeCell ref="D16:E16"/>
    <mergeCell ref="F16:G16"/>
    <mergeCell ref="H16:I16"/>
    <mergeCell ref="J16:K16"/>
    <mergeCell ref="L16:M16"/>
    <mergeCell ref="A15:C15"/>
    <mergeCell ref="D15:E15"/>
    <mergeCell ref="F15:G15"/>
    <mergeCell ref="H15:I15"/>
    <mergeCell ref="J15:K15"/>
    <mergeCell ref="L15:M15"/>
    <mergeCell ref="A14:C14"/>
    <mergeCell ref="D14:E14"/>
    <mergeCell ref="F14:G14"/>
    <mergeCell ref="H14:I14"/>
    <mergeCell ref="J14:K14"/>
    <mergeCell ref="L14:M14"/>
    <mergeCell ref="A13:C13"/>
    <mergeCell ref="D13:E13"/>
    <mergeCell ref="F13:G13"/>
    <mergeCell ref="H13:I13"/>
    <mergeCell ref="J13:K13"/>
    <mergeCell ref="L13:M13"/>
    <mergeCell ref="A12:C12"/>
    <mergeCell ref="D12:E12"/>
    <mergeCell ref="F12:G12"/>
    <mergeCell ref="H12:I12"/>
    <mergeCell ref="J12:K12"/>
    <mergeCell ref="L12:M12"/>
    <mergeCell ref="A11:C11"/>
    <mergeCell ref="D11:E11"/>
    <mergeCell ref="F11:G11"/>
    <mergeCell ref="H11:I11"/>
    <mergeCell ref="J11:K11"/>
    <mergeCell ref="L11:M11"/>
    <mergeCell ref="A10:C10"/>
    <mergeCell ref="D10:E10"/>
    <mergeCell ref="F10:G10"/>
    <mergeCell ref="H10:I10"/>
    <mergeCell ref="J10:K10"/>
    <mergeCell ref="L10:M10"/>
    <mergeCell ref="A9:C9"/>
    <mergeCell ref="D9:E9"/>
    <mergeCell ref="F9:G9"/>
    <mergeCell ref="H9:I9"/>
    <mergeCell ref="J9:K9"/>
    <mergeCell ref="L9:M9"/>
    <mergeCell ref="A8:C8"/>
    <mergeCell ref="D8:E8"/>
    <mergeCell ref="F8:G8"/>
    <mergeCell ref="H8:I8"/>
    <mergeCell ref="J8:K8"/>
    <mergeCell ref="L8:M8"/>
    <mergeCell ref="A7:C7"/>
    <mergeCell ref="D7:E7"/>
    <mergeCell ref="F7:G7"/>
    <mergeCell ref="H7:I7"/>
    <mergeCell ref="J7:K7"/>
    <mergeCell ref="L7:M7"/>
    <mergeCell ref="L5:M5"/>
    <mergeCell ref="A6:C6"/>
    <mergeCell ref="D6:E6"/>
    <mergeCell ref="F6:G6"/>
    <mergeCell ref="H6:I6"/>
    <mergeCell ref="J6:K6"/>
    <mergeCell ref="L6:M6"/>
    <mergeCell ref="D3:E4"/>
    <mergeCell ref="F3:G4"/>
    <mergeCell ref="H3:I4"/>
    <mergeCell ref="J3:K4"/>
    <mergeCell ref="L3:M4"/>
    <mergeCell ref="A5:C5"/>
    <mergeCell ref="D5:E5"/>
    <mergeCell ref="F5:G5"/>
    <mergeCell ref="H5:I5"/>
    <mergeCell ref="J5:K5"/>
  </mergeCells>
  <phoneticPr fontId="1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workbookViewId="0"/>
  </sheetViews>
  <sheetFormatPr defaultRowHeight="13.5" x14ac:dyDescent="0.15"/>
  <sheetData>
    <row r="1" spans="1:14" ht="14.25" x14ac:dyDescent="0.1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 x14ac:dyDescent="0.15">
      <c r="A3" s="5"/>
      <c r="B3" s="6"/>
      <c r="C3" s="6" t="s">
        <v>2</v>
      </c>
      <c r="D3" s="6"/>
      <c r="E3" s="6"/>
      <c r="F3" s="6"/>
      <c r="G3" s="6"/>
      <c r="H3" s="6" t="s">
        <v>3</v>
      </c>
      <c r="I3" s="6" t="s">
        <v>4</v>
      </c>
      <c r="J3" s="6" t="s">
        <v>4</v>
      </c>
      <c r="K3" s="6" t="s">
        <v>5</v>
      </c>
      <c r="L3" s="6"/>
      <c r="M3" s="6" t="s">
        <v>6</v>
      </c>
      <c r="N3" s="7" t="s">
        <v>7</v>
      </c>
    </row>
    <row r="4" spans="1:14" ht="14.25" x14ac:dyDescent="0.15">
      <c r="A4" s="8"/>
      <c r="B4" s="9" t="s">
        <v>8</v>
      </c>
      <c r="C4" s="9"/>
      <c r="D4" s="9" t="s">
        <v>9</v>
      </c>
      <c r="E4" s="9" t="s">
        <v>10</v>
      </c>
      <c r="F4" s="9" t="s">
        <v>11</v>
      </c>
      <c r="G4" s="9" t="s">
        <v>12</v>
      </c>
      <c r="H4" s="9"/>
      <c r="I4" s="9"/>
      <c r="J4" s="9"/>
      <c r="K4" s="9" t="s">
        <v>13</v>
      </c>
      <c r="L4" s="9" t="s">
        <v>14</v>
      </c>
      <c r="M4" s="9"/>
      <c r="N4" s="10"/>
    </row>
    <row r="5" spans="1:14" ht="14.25" x14ac:dyDescent="0.15">
      <c r="A5" s="11"/>
      <c r="B5" s="12"/>
      <c r="C5" s="12" t="s">
        <v>15</v>
      </c>
      <c r="D5" s="12"/>
      <c r="E5" s="12"/>
      <c r="F5" s="12"/>
      <c r="G5" s="12"/>
      <c r="H5" s="12" t="s">
        <v>16</v>
      </c>
      <c r="I5" s="12" t="s">
        <v>17</v>
      </c>
      <c r="J5" s="12" t="s">
        <v>18</v>
      </c>
      <c r="K5" s="12" t="s">
        <v>19</v>
      </c>
      <c r="L5" s="12"/>
      <c r="M5" s="12" t="s">
        <v>20</v>
      </c>
      <c r="N5" s="13" t="s">
        <v>21</v>
      </c>
    </row>
    <row r="6" spans="1:14" ht="14.25" x14ac:dyDescent="0.15">
      <c r="A6" s="14" t="s">
        <v>22</v>
      </c>
      <c r="B6" s="17">
        <v>1950</v>
      </c>
      <c r="C6" s="17">
        <v>675</v>
      </c>
      <c r="D6" s="17">
        <v>669</v>
      </c>
      <c r="E6" s="17">
        <v>220</v>
      </c>
      <c r="F6" s="17">
        <v>1017</v>
      </c>
      <c r="G6" s="17">
        <v>1991</v>
      </c>
      <c r="H6" s="18" t="s">
        <v>23</v>
      </c>
      <c r="I6" s="17">
        <v>5</v>
      </c>
      <c r="J6" s="18" t="s">
        <v>24</v>
      </c>
      <c r="K6" s="17">
        <v>386</v>
      </c>
      <c r="L6" s="17">
        <v>38</v>
      </c>
      <c r="M6" s="17">
        <v>42</v>
      </c>
      <c r="N6" s="19">
        <v>199</v>
      </c>
    </row>
    <row r="7" spans="1:14" ht="14.25" x14ac:dyDescent="0.15">
      <c r="A7" s="14" t="s">
        <v>25</v>
      </c>
      <c r="B7" s="17">
        <v>1966</v>
      </c>
      <c r="C7" s="17">
        <v>663</v>
      </c>
      <c r="D7" s="17">
        <v>671</v>
      </c>
      <c r="E7" s="17">
        <v>261</v>
      </c>
      <c r="F7" s="17">
        <v>1030</v>
      </c>
      <c r="G7" s="17">
        <v>2202</v>
      </c>
      <c r="H7" s="17">
        <v>74</v>
      </c>
      <c r="I7" s="17">
        <v>5</v>
      </c>
      <c r="J7" s="18" t="s">
        <v>24</v>
      </c>
      <c r="K7" s="17">
        <v>378</v>
      </c>
      <c r="L7" s="17">
        <v>37</v>
      </c>
      <c r="M7" s="17">
        <v>37</v>
      </c>
      <c r="N7" s="19">
        <v>176</v>
      </c>
    </row>
    <row r="8" spans="1:14" ht="14.25" x14ac:dyDescent="0.15">
      <c r="A8" s="15" t="s">
        <v>26</v>
      </c>
      <c r="B8" s="17">
        <v>2009</v>
      </c>
      <c r="C8" s="17">
        <v>665</v>
      </c>
      <c r="D8" s="17">
        <v>680</v>
      </c>
      <c r="E8" s="17">
        <v>282</v>
      </c>
      <c r="F8" s="17">
        <v>1016</v>
      </c>
      <c r="G8" s="17">
        <v>2204</v>
      </c>
      <c r="H8" s="17">
        <v>133</v>
      </c>
      <c r="I8" s="17">
        <v>5</v>
      </c>
      <c r="J8" s="18" t="s">
        <v>23</v>
      </c>
      <c r="K8" s="17">
        <v>571</v>
      </c>
      <c r="L8" s="17">
        <v>352</v>
      </c>
      <c r="M8" s="17">
        <v>319</v>
      </c>
      <c r="N8" s="19">
        <v>185</v>
      </c>
    </row>
    <row r="9" spans="1:14" ht="14.25" x14ac:dyDescent="0.15">
      <c r="A9" s="8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9"/>
    </row>
    <row r="10" spans="1:14" ht="14.25" x14ac:dyDescent="0.15">
      <c r="A10" s="14" t="s">
        <v>27</v>
      </c>
      <c r="B10" s="17">
        <v>2019</v>
      </c>
      <c r="C10" s="17">
        <v>666</v>
      </c>
      <c r="D10" s="17">
        <v>679</v>
      </c>
      <c r="E10" s="17">
        <v>266</v>
      </c>
      <c r="F10" s="17">
        <v>1022</v>
      </c>
      <c r="G10" s="17">
        <v>2474</v>
      </c>
      <c r="H10" s="17">
        <v>268</v>
      </c>
      <c r="I10" s="17">
        <v>3</v>
      </c>
      <c r="J10" s="17">
        <v>15</v>
      </c>
      <c r="K10" s="17">
        <v>526</v>
      </c>
      <c r="L10" s="17">
        <v>215</v>
      </c>
      <c r="M10" s="17">
        <v>187</v>
      </c>
      <c r="N10" s="19">
        <v>173</v>
      </c>
    </row>
    <row r="11" spans="1:14" ht="14.25" x14ac:dyDescent="0.15">
      <c r="A11" s="14" t="s">
        <v>28</v>
      </c>
      <c r="B11" s="17">
        <v>2044</v>
      </c>
      <c r="C11" s="17">
        <v>659</v>
      </c>
      <c r="D11" s="17">
        <v>693</v>
      </c>
      <c r="E11" s="17">
        <v>262</v>
      </c>
      <c r="F11" s="17">
        <v>1026</v>
      </c>
      <c r="G11" s="17">
        <v>2615</v>
      </c>
      <c r="H11" s="17">
        <v>508</v>
      </c>
      <c r="I11" s="17">
        <v>3</v>
      </c>
      <c r="J11" s="17">
        <v>87</v>
      </c>
      <c r="K11" s="17">
        <v>450</v>
      </c>
      <c r="L11" s="17">
        <v>330</v>
      </c>
      <c r="M11" s="17">
        <v>332</v>
      </c>
      <c r="N11" s="19">
        <v>149</v>
      </c>
    </row>
    <row r="12" spans="1:14" ht="14.25" x14ac:dyDescent="0.15">
      <c r="A12" s="14" t="s">
        <v>29</v>
      </c>
      <c r="B12" s="17">
        <v>2009</v>
      </c>
      <c r="C12" s="17">
        <v>652</v>
      </c>
      <c r="D12" s="17">
        <v>711</v>
      </c>
      <c r="E12" s="17">
        <v>264</v>
      </c>
      <c r="F12" s="17">
        <v>1029</v>
      </c>
      <c r="G12" s="17">
        <v>2631</v>
      </c>
      <c r="H12" s="17">
        <v>841</v>
      </c>
      <c r="I12" s="17">
        <v>4</v>
      </c>
      <c r="J12" s="17">
        <v>114</v>
      </c>
      <c r="K12" s="17">
        <v>635</v>
      </c>
      <c r="L12" s="17">
        <v>461</v>
      </c>
      <c r="M12" s="17">
        <v>433</v>
      </c>
      <c r="N12" s="19">
        <v>158</v>
      </c>
    </row>
    <row r="13" spans="1:14" ht="14.25" x14ac:dyDescent="0.15">
      <c r="A13" s="14" t="s">
        <v>30</v>
      </c>
      <c r="B13" s="17">
        <v>1999</v>
      </c>
      <c r="C13" s="17">
        <v>657</v>
      </c>
      <c r="D13" s="17">
        <v>739</v>
      </c>
      <c r="E13" s="17">
        <v>272</v>
      </c>
      <c r="F13" s="17">
        <v>1037</v>
      </c>
      <c r="G13" s="17">
        <v>2773</v>
      </c>
      <c r="H13" s="17">
        <v>1108</v>
      </c>
      <c r="I13" s="17">
        <v>7</v>
      </c>
      <c r="J13" s="17">
        <v>121</v>
      </c>
      <c r="K13" s="17">
        <v>617</v>
      </c>
      <c r="L13" s="17">
        <v>468</v>
      </c>
      <c r="M13" s="17">
        <v>445</v>
      </c>
      <c r="N13" s="19">
        <v>272</v>
      </c>
    </row>
    <row r="14" spans="1:14" ht="14.25" x14ac:dyDescent="0.15">
      <c r="A14" s="14" t="s">
        <v>31</v>
      </c>
      <c r="B14" s="17">
        <v>2048</v>
      </c>
      <c r="C14" s="17">
        <v>661</v>
      </c>
      <c r="D14" s="17">
        <v>741</v>
      </c>
      <c r="E14" s="17">
        <v>290</v>
      </c>
      <c r="F14" s="17">
        <v>1042</v>
      </c>
      <c r="G14" s="17">
        <v>2915</v>
      </c>
      <c r="H14" s="17">
        <v>1441</v>
      </c>
      <c r="I14" s="17">
        <v>23</v>
      </c>
      <c r="J14" s="17">
        <v>127</v>
      </c>
      <c r="K14" s="17">
        <v>603</v>
      </c>
      <c r="L14" s="17">
        <v>415</v>
      </c>
      <c r="M14" s="17">
        <v>401</v>
      </c>
      <c r="N14" s="19">
        <v>171</v>
      </c>
    </row>
    <row r="15" spans="1:14" ht="14.25" x14ac:dyDescent="0.15">
      <c r="A15" s="8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9"/>
    </row>
    <row r="16" spans="1:14" ht="14.25" x14ac:dyDescent="0.15">
      <c r="A16" s="14" t="s">
        <v>32</v>
      </c>
      <c r="B16" s="17">
        <v>2064</v>
      </c>
      <c r="C16" s="17">
        <v>665</v>
      </c>
      <c r="D16" s="17">
        <v>755</v>
      </c>
      <c r="E16" s="17">
        <v>299</v>
      </c>
      <c r="F16" s="17">
        <v>1047</v>
      </c>
      <c r="G16" s="17">
        <v>3009</v>
      </c>
      <c r="H16" s="17">
        <v>1797</v>
      </c>
      <c r="I16" s="17">
        <v>37</v>
      </c>
      <c r="J16" s="17">
        <v>134</v>
      </c>
      <c r="K16" s="17">
        <v>632</v>
      </c>
      <c r="L16" s="17">
        <v>443</v>
      </c>
      <c r="M16" s="17">
        <v>428</v>
      </c>
      <c r="N16" s="19">
        <v>163</v>
      </c>
    </row>
    <row r="17" spans="1:14" ht="14.25" x14ac:dyDescent="0.15">
      <c r="A17" s="14" t="s">
        <v>33</v>
      </c>
      <c r="B17" s="17">
        <v>2098</v>
      </c>
      <c r="C17" s="17">
        <v>669</v>
      </c>
      <c r="D17" s="17">
        <v>764</v>
      </c>
      <c r="E17" s="17">
        <v>289</v>
      </c>
      <c r="F17" s="17">
        <v>1041</v>
      </c>
      <c r="G17" s="17">
        <v>3125</v>
      </c>
      <c r="H17" s="17">
        <v>2191</v>
      </c>
      <c r="I17" s="17">
        <v>46</v>
      </c>
      <c r="J17" s="17">
        <v>119</v>
      </c>
      <c r="K17" s="17">
        <v>627</v>
      </c>
      <c r="L17" s="17">
        <v>420</v>
      </c>
      <c r="M17" s="17">
        <v>393</v>
      </c>
      <c r="N17" s="19">
        <v>183</v>
      </c>
    </row>
    <row r="18" spans="1:14" ht="14.25" x14ac:dyDescent="0.15">
      <c r="A18" s="14" t="s">
        <v>34</v>
      </c>
      <c r="B18" s="17">
        <v>2103</v>
      </c>
      <c r="C18" s="17">
        <v>674</v>
      </c>
      <c r="D18" s="17">
        <v>755</v>
      </c>
      <c r="E18" s="17">
        <v>292</v>
      </c>
      <c r="F18" s="17">
        <v>1042</v>
      </c>
      <c r="G18" s="17">
        <v>3108</v>
      </c>
      <c r="H18" s="17">
        <v>2508</v>
      </c>
      <c r="I18" s="17">
        <v>60</v>
      </c>
      <c r="J18" s="17">
        <v>122</v>
      </c>
      <c r="K18" s="17">
        <v>577</v>
      </c>
      <c r="L18" s="17">
        <v>377</v>
      </c>
      <c r="M18" s="17">
        <v>354</v>
      </c>
      <c r="N18" s="19">
        <v>162</v>
      </c>
    </row>
    <row r="19" spans="1:14" ht="14.25" x14ac:dyDescent="0.15">
      <c r="A19" s="14" t="s">
        <v>35</v>
      </c>
      <c r="B19" s="17">
        <v>2127</v>
      </c>
      <c r="C19" s="17">
        <v>679</v>
      </c>
      <c r="D19" s="17">
        <v>775</v>
      </c>
      <c r="E19" s="17">
        <v>294</v>
      </c>
      <c r="F19" s="17">
        <v>1046</v>
      </c>
      <c r="G19" s="17">
        <v>3248</v>
      </c>
      <c r="H19" s="17">
        <v>2858</v>
      </c>
      <c r="I19" s="17">
        <v>61</v>
      </c>
      <c r="J19" s="17">
        <v>120</v>
      </c>
      <c r="K19" s="17">
        <v>675</v>
      </c>
      <c r="L19" s="17">
        <v>436</v>
      </c>
      <c r="M19" s="17">
        <v>408</v>
      </c>
      <c r="N19" s="19">
        <v>180</v>
      </c>
    </row>
    <row r="20" spans="1:14" ht="14.25" x14ac:dyDescent="0.15">
      <c r="A20" s="14" t="s">
        <v>36</v>
      </c>
      <c r="B20" s="17">
        <v>2183</v>
      </c>
      <c r="C20" s="17">
        <v>679</v>
      </c>
      <c r="D20" s="17">
        <v>797</v>
      </c>
      <c r="E20" s="17">
        <v>302</v>
      </c>
      <c r="F20" s="17">
        <v>696</v>
      </c>
      <c r="G20" s="17">
        <v>3334</v>
      </c>
      <c r="H20" s="17">
        <v>3328</v>
      </c>
      <c r="I20" s="17">
        <v>68</v>
      </c>
      <c r="J20" s="17">
        <v>114</v>
      </c>
      <c r="K20" s="17">
        <v>647</v>
      </c>
      <c r="L20" s="17">
        <v>379</v>
      </c>
      <c r="M20" s="17">
        <v>388</v>
      </c>
      <c r="N20" s="19">
        <v>180</v>
      </c>
    </row>
    <row r="21" spans="1:14" ht="14.25" x14ac:dyDescent="0.15">
      <c r="A21" s="8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9"/>
    </row>
    <row r="22" spans="1:14" ht="14.25" x14ac:dyDescent="0.15">
      <c r="A22" s="14" t="s">
        <v>37</v>
      </c>
      <c r="B22" s="17">
        <v>2226</v>
      </c>
      <c r="C22" s="17">
        <v>675</v>
      </c>
      <c r="D22" s="17">
        <v>813</v>
      </c>
      <c r="E22" s="17">
        <v>304</v>
      </c>
      <c r="F22" s="17">
        <v>746</v>
      </c>
      <c r="G22" s="17">
        <v>3521</v>
      </c>
      <c r="H22" s="17">
        <v>3828</v>
      </c>
      <c r="I22" s="17">
        <v>87</v>
      </c>
      <c r="J22" s="17">
        <v>129</v>
      </c>
      <c r="K22" s="17">
        <v>717</v>
      </c>
      <c r="L22" s="17">
        <v>401</v>
      </c>
      <c r="M22" s="17">
        <v>397</v>
      </c>
      <c r="N22" s="19">
        <v>185</v>
      </c>
    </row>
    <row r="23" spans="1:14" ht="14.25" x14ac:dyDescent="0.15">
      <c r="A23" s="14" t="s">
        <v>38</v>
      </c>
      <c r="B23" s="17">
        <v>2231</v>
      </c>
      <c r="C23" s="17">
        <v>680</v>
      </c>
      <c r="D23" s="17">
        <v>796</v>
      </c>
      <c r="E23" s="17">
        <v>307</v>
      </c>
      <c r="F23" s="17">
        <v>414</v>
      </c>
      <c r="G23" s="17">
        <v>2742</v>
      </c>
      <c r="H23" s="17">
        <v>2689</v>
      </c>
      <c r="I23" s="17">
        <v>92</v>
      </c>
      <c r="J23" s="17">
        <v>114</v>
      </c>
      <c r="K23" s="17">
        <v>763</v>
      </c>
      <c r="L23" s="17">
        <v>405</v>
      </c>
      <c r="M23" s="17">
        <v>402</v>
      </c>
      <c r="N23" s="19">
        <v>187</v>
      </c>
    </row>
    <row r="24" spans="1:14" ht="14.25" x14ac:dyDescent="0.15">
      <c r="A24" s="14" t="s">
        <v>39</v>
      </c>
      <c r="B24" s="17">
        <v>2373</v>
      </c>
      <c r="C24" s="17">
        <v>676</v>
      </c>
      <c r="D24" s="17">
        <v>871</v>
      </c>
      <c r="E24" s="17">
        <v>311</v>
      </c>
      <c r="F24" s="17">
        <v>390</v>
      </c>
      <c r="G24" s="17">
        <v>2842</v>
      </c>
      <c r="H24" s="17">
        <v>2958</v>
      </c>
      <c r="I24" s="17">
        <v>121</v>
      </c>
      <c r="J24" s="17">
        <v>133</v>
      </c>
      <c r="K24" s="17">
        <v>655</v>
      </c>
      <c r="L24" s="17">
        <v>352</v>
      </c>
      <c r="M24" s="17">
        <v>351</v>
      </c>
      <c r="N24" s="19">
        <v>154</v>
      </c>
    </row>
    <row r="25" spans="1:14" ht="14.25" x14ac:dyDescent="0.15">
      <c r="A25" s="14" t="s">
        <v>40</v>
      </c>
      <c r="B25" s="17">
        <v>2406</v>
      </c>
      <c r="C25" s="17">
        <v>680</v>
      </c>
      <c r="D25" s="17">
        <v>924</v>
      </c>
      <c r="E25" s="17">
        <v>314</v>
      </c>
      <c r="F25" s="17">
        <v>378</v>
      </c>
      <c r="G25" s="17">
        <v>2895</v>
      </c>
      <c r="H25" s="17">
        <v>3284</v>
      </c>
      <c r="I25" s="17">
        <v>154</v>
      </c>
      <c r="J25" s="17">
        <v>150</v>
      </c>
      <c r="K25" s="17">
        <v>701</v>
      </c>
      <c r="L25" s="17">
        <v>374</v>
      </c>
      <c r="M25" s="17">
        <v>366</v>
      </c>
      <c r="N25" s="19">
        <v>162</v>
      </c>
    </row>
    <row r="26" spans="1:14" ht="14.25" x14ac:dyDescent="0.15">
      <c r="A26" s="14" t="s">
        <v>41</v>
      </c>
      <c r="B26" s="17">
        <v>2471</v>
      </c>
      <c r="C26" s="17">
        <v>679</v>
      </c>
      <c r="D26" s="17">
        <v>973</v>
      </c>
      <c r="E26" s="17">
        <v>315</v>
      </c>
      <c r="F26" s="17">
        <v>378</v>
      </c>
      <c r="G26" s="17">
        <v>3101</v>
      </c>
      <c r="H26" s="17">
        <v>3643</v>
      </c>
      <c r="I26" s="17">
        <v>157</v>
      </c>
      <c r="J26" s="17">
        <v>162</v>
      </c>
      <c r="K26" s="17">
        <v>708</v>
      </c>
      <c r="L26" s="17">
        <v>388</v>
      </c>
      <c r="M26" s="17">
        <v>373</v>
      </c>
      <c r="N26" s="19">
        <v>167</v>
      </c>
    </row>
    <row r="27" spans="1:14" ht="14.25" x14ac:dyDescent="0.15">
      <c r="A27" s="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9"/>
    </row>
    <row r="28" spans="1:14" ht="14.25" x14ac:dyDescent="0.15">
      <c r="A28" s="14" t="s">
        <v>42</v>
      </c>
      <c r="B28" s="17">
        <v>2552</v>
      </c>
      <c r="C28" s="17">
        <v>691</v>
      </c>
      <c r="D28" s="17">
        <v>1042</v>
      </c>
      <c r="E28" s="17">
        <v>322</v>
      </c>
      <c r="F28" s="17">
        <v>402</v>
      </c>
      <c r="G28" s="17">
        <v>3256</v>
      </c>
      <c r="H28" s="17">
        <v>3841</v>
      </c>
      <c r="I28" s="17">
        <v>189</v>
      </c>
      <c r="J28" s="17">
        <v>174</v>
      </c>
      <c r="K28" s="17">
        <v>776</v>
      </c>
      <c r="L28" s="17">
        <v>413</v>
      </c>
      <c r="M28" s="17">
        <v>387</v>
      </c>
      <c r="N28" s="19">
        <v>149</v>
      </c>
    </row>
    <row r="29" spans="1:14" ht="14.25" x14ac:dyDescent="0.15">
      <c r="A29" s="14" t="s">
        <v>43</v>
      </c>
      <c r="B29" s="17">
        <v>2632</v>
      </c>
      <c r="C29" s="17">
        <v>683</v>
      </c>
      <c r="D29" s="17">
        <v>1061</v>
      </c>
      <c r="E29" s="17">
        <v>334</v>
      </c>
      <c r="F29" s="17">
        <v>393</v>
      </c>
      <c r="G29" s="17">
        <v>3436</v>
      </c>
      <c r="H29" s="17">
        <v>3920</v>
      </c>
      <c r="I29" s="17">
        <v>215</v>
      </c>
      <c r="J29" s="17">
        <v>173</v>
      </c>
      <c r="K29" s="17">
        <v>778</v>
      </c>
      <c r="L29" s="17">
        <v>478</v>
      </c>
      <c r="M29" s="17">
        <v>449</v>
      </c>
      <c r="N29" s="19">
        <v>149</v>
      </c>
    </row>
    <row r="30" spans="1:14" ht="14.25" x14ac:dyDescent="0.15">
      <c r="A30" s="14" t="s">
        <v>44</v>
      </c>
      <c r="B30" s="17">
        <v>2660</v>
      </c>
      <c r="C30" s="17">
        <v>682</v>
      </c>
      <c r="D30" s="17">
        <v>1061</v>
      </c>
      <c r="E30" s="17">
        <v>339</v>
      </c>
      <c r="F30" s="17">
        <v>380</v>
      </c>
      <c r="G30" s="17">
        <v>3693</v>
      </c>
      <c r="H30" s="17">
        <v>3860</v>
      </c>
      <c r="I30" s="17">
        <v>234</v>
      </c>
      <c r="J30" s="17">
        <v>193</v>
      </c>
      <c r="K30" s="17">
        <v>900</v>
      </c>
      <c r="L30" s="17">
        <v>477</v>
      </c>
      <c r="M30" s="17">
        <v>463</v>
      </c>
      <c r="N30" s="19">
        <v>152</v>
      </c>
    </row>
    <row r="31" spans="1:14" ht="14.25" x14ac:dyDescent="0.15">
      <c r="A31" s="14" t="s">
        <v>45</v>
      </c>
      <c r="B31" s="17">
        <v>2765</v>
      </c>
      <c r="C31" s="17">
        <v>682</v>
      </c>
      <c r="D31" s="17">
        <v>1134</v>
      </c>
      <c r="E31" s="17">
        <v>345</v>
      </c>
      <c r="F31" s="17">
        <v>359</v>
      </c>
      <c r="G31" s="17">
        <v>3969</v>
      </c>
      <c r="H31" s="17">
        <v>3914</v>
      </c>
      <c r="I31" s="17">
        <v>237</v>
      </c>
      <c r="J31" s="17">
        <v>204</v>
      </c>
      <c r="K31" s="17">
        <v>908</v>
      </c>
      <c r="L31" s="17">
        <v>480</v>
      </c>
      <c r="M31" s="17">
        <v>462</v>
      </c>
      <c r="N31" s="19">
        <v>125</v>
      </c>
    </row>
    <row r="32" spans="1:14" ht="14.25" x14ac:dyDescent="0.15">
      <c r="A32" s="14" t="s">
        <v>46</v>
      </c>
      <c r="B32" s="17">
        <v>2755</v>
      </c>
      <c r="C32" s="17">
        <v>691</v>
      </c>
      <c r="D32" s="17">
        <v>1201</v>
      </c>
      <c r="E32" s="17">
        <v>355</v>
      </c>
      <c r="F32" s="17">
        <v>358</v>
      </c>
      <c r="G32" s="17">
        <v>4301</v>
      </c>
      <c r="H32" s="17">
        <v>4037</v>
      </c>
      <c r="I32" s="17">
        <v>273</v>
      </c>
      <c r="J32" s="17">
        <v>219</v>
      </c>
      <c r="K32" s="17">
        <v>689</v>
      </c>
      <c r="L32" s="17">
        <v>387</v>
      </c>
      <c r="M32" s="17">
        <v>370</v>
      </c>
      <c r="N32" s="19">
        <v>123</v>
      </c>
    </row>
    <row r="33" spans="1:14" ht="14.25" x14ac:dyDescent="0.15">
      <c r="A33" s="8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9"/>
    </row>
    <row r="34" spans="1:14" ht="14.25" x14ac:dyDescent="0.15">
      <c r="A34" s="14" t="s">
        <v>47</v>
      </c>
      <c r="B34" s="17">
        <v>2926</v>
      </c>
      <c r="C34" s="17">
        <v>715</v>
      </c>
      <c r="D34" s="17">
        <v>1279</v>
      </c>
      <c r="E34" s="17">
        <v>369</v>
      </c>
      <c r="F34" s="17">
        <v>377</v>
      </c>
      <c r="G34" s="17">
        <v>4544</v>
      </c>
      <c r="H34" s="17">
        <v>4192</v>
      </c>
      <c r="I34" s="17">
        <v>333</v>
      </c>
      <c r="J34" s="17">
        <v>265</v>
      </c>
      <c r="K34" s="17">
        <v>738</v>
      </c>
      <c r="L34" s="17">
        <v>406</v>
      </c>
      <c r="M34" s="17">
        <v>386</v>
      </c>
      <c r="N34" s="19">
        <v>120</v>
      </c>
    </row>
    <row r="35" spans="1:14" ht="14.25" x14ac:dyDescent="0.15">
      <c r="A35" s="14" t="s">
        <v>48</v>
      </c>
      <c r="B35" s="17">
        <v>2976</v>
      </c>
      <c r="C35" s="17">
        <v>739</v>
      </c>
      <c r="D35" s="17">
        <v>1336</v>
      </c>
      <c r="E35" s="17">
        <v>384</v>
      </c>
      <c r="F35" s="17">
        <v>401</v>
      </c>
      <c r="G35" s="17">
        <v>4838</v>
      </c>
      <c r="H35" s="17">
        <v>4245</v>
      </c>
      <c r="I35" s="17">
        <v>385</v>
      </c>
      <c r="J35" s="17">
        <v>282</v>
      </c>
      <c r="K35" s="17">
        <v>729</v>
      </c>
      <c r="L35" s="17">
        <v>421</v>
      </c>
      <c r="M35" s="17">
        <v>409</v>
      </c>
      <c r="N35" s="19">
        <v>120</v>
      </c>
    </row>
    <row r="36" spans="1:14" ht="14.25" x14ac:dyDescent="0.15">
      <c r="A36" s="14" t="s">
        <v>49</v>
      </c>
      <c r="B36" s="17">
        <v>3054</v>
      </c>
      <c r="C36" s="17">
        <v>762</v>
      </c>
      <c r="D36" s="17">
        <v>1361</v>
      </c>
      <c r="E36" s="17">
        <v>389</v>
      </c>
      <c r="F36" s="17">
        <v>402</v>
      </c>
      <c r="G36" s="17">
        <v>5151</v>
      </c>
      <c r="H36" s="17">
        <v>4563</v>
      </c>
      <c r="I36" s="17">
        <v>434</v>
      </c>
      <c r="J36" s="17">
        <v>314</v>
      </c>
      <c r="K36" s="17">
        <v>732</v>
      </c>
      <c r="L36" s="17">
        <v>415</v>
      </c>
      <c r="M36" s="17">
        <v>402</v>
      </c>
      <c r="N36" s="19">
        <v>119</v>
      </c>
    </row>
    <row r="37" spans="1:14" ht="14.25" x14ac:dyDescent="0.15">
      <c r="A37" s="14" t="s">
        <v>50</v>
      </c>
      <c r="B37" s="17">
        <v>3118</v>
      </c>
      <c r="C37" s="17">
        <v>782</v>
      </c>
      <c r="D37" s="17">
        <v>1434</v>
      </c>
      <c r="E37" s="17">
        <v>391</v>
      </c>
      <c r="F37" s="17">
        <v>407</v>
      </c>
      <c r="G37" s="17">
        <v>5381</v>
      </c>
      <c r="H37" s="17">
        <v>4685</v>
      </c>
      <c r="I37" s="17">
        <v>502</v>
      </c>
      <c r="J37" s="17">
        <v>346</v>
      </c>
      <c r="K37" s="17">
        <v>840</v>
      </c>
      <c r="L37" s="17">
        <v>509</v>
      </c>
      <c r="M37" s="17">
        <v>488</v>
      </c>
      <c r="N37" s="19">
        <v>145</v>
      </c>
    </row>
    <row r="38" spans="1:14" ht="14.25" x14ac:dyDescent="0.15">
      <c r="A38" s="14" t="s">
        <v>51</v>
      </c>
      <c r="B38" s="17">
        <v>3217</v>
      </c>
      <c r="C38" s="17">
        <v>811</v>
      </c>
      <c r="D38" s="17">
        <v>1526</v>
      </c>
      <c r="E38" s="17">
        <v>400</v>
      </c>
      <c r="F38" s="17">
        <v>376</v>
      </c>
      <c r="G38" s="17">
        <v>5728</v>
      </c>
      <c r="H38" s="17">
        <v>4817</v>
      </c>
      <c r="I38" s="17">
        <v>474</v>
      </c>
      <c r="J38" s="17">
        <v>380</v>
      </c>
      <c r="K38" s="17">
        <v>820</v>
      </c>
      <c r="L38" s="17">
        <v>521</v>
      </c>
      <c r="M38" s="17">
        <v>504</v>
      </c>
      <c r="N38" s="19">
        <v>130</v>
      </c>
    </row>
    <row r="39" spans="1:14" ht="14.25" x14ac:dyDescent="0.15">
      <c r="A39" s="8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9"/>
    </row>
    <row r="40" spans="1:14" ht="14.25" x14ac:dyDescent="0.15">
      <c r="A40" s="14" t="s">
        <v>52</v>
      </c>
      <c r="B40" s="17">
        <v>3318</v>
      </c>
      <c r="C40" s="17">
        <v>891</v>
      </c>
      <c r="D40" s="17">
        <v>1619</v>
      </c>
      <c r="E40" s="17">
        <v>435</v>
      </c>
      <c r="F40" s="17">
        <v>364</v>
      </c>
      <c r="G40" s="17">
        <v>6159</v>
      </c>
      <c r="H40" s="17">
        <v>5219</v>
      </c>
      <c r="I40" s="17">
        <v>650</v>
      </c>
      <c r="J40" s="17">
        <v>436</v>
      </c>
      <c r="K40" s="17">
        <v>710</v>
      </c>
      <c r="L40" s="17">
        <v>459</v>
      </c>
      <c r="M40" s="17">
        <v>448</v>
      </c>
      <c r="N40" s="19">
        <v>119</v>
      </c>
    </row>
    <row r="41" spans="1:14" ht="14.25" x14ac:dyDescent="0.15">
      <c r="A41" s="14" t="s">
        <v>53</v>
      </c>
      <c r="B41" s="17">
        <v>3428</v>
      </c>
      <c r="C41" s="17">
        <v>927</v>
      </c>
      <c r="D41" s="17">
        <v>1700</v>
      </c>
      <c r="E41" s="17">
        <v>433</v>
      </c>
      <c r="F41" s="17">
        <v>341</v>
      </c>
      <c r="G41" s="17">
        <v>6393</v>
      </c>
      <c r="H41" s="17">
        <v>5412</v>
      </c>
      <c r="I41" s="17">
        <v>719</v>
      </c>
      <c r="J41" s="17">
        <v>441</v>
      </c>
      <c r="K41" s="17">
        <v>719</v>
      </c>
      <c r="L41" s="17">
        <v>473</v>
      </c>
      <c r="M41" s="17">
        <v>464</v>
      </c>
      <c r="N41" s="19">
        <v>122</v>
      </c>
    </row>
    <row r="42" spans="1:14" ht="14.25" x14ac:dyDescent="0.15">
      <c r="A42" s="14" t="s">
        <v>54</v>
      </c>
      <c r="B42" s="17">
        <v>3579</v>
      </c>
      <c r="C42" s="17">
        <v>1024</v>
      </c>
      <c r="D42" s="17">
        <v>1783</v>
      </c>
      <c r="E42" s="17">
        <v>486</v>
      </c>
      <c r="F42" s="17">
        <v>338</v>
      </c>
      <c r="G42" s="17">
        <v>7057</v>
      </c>
      <c r="H42" s="17">
        <v>5697</v>
      </c>
      <c r="I42" s="17">
        <v>838</v>
      </c>
      <c r="J42" s="17">
        <v>511</v>
      </c>
      <c r="K42" s="17">
        <v>675</v>
      </c>
      <c r="L42" s="17">
        <v>449</v>
      </c>
      <c r="M42" s="17">
        <v>433</v>
      </c>
      <c r="N42" s="19">
        <v>126</v>
      </c>
    </row>
    <row r="43" spans="1:14" ht="14.25" x14ac:dyDescent="0.15">
      <c r="A43" s="14" t="s">
        <v>55</v>
      </c>
      <c r="B43" s="17">
        <v>3701</v>
      </c>
      <c r="C43" s="17">
        <v>1150</v>
      </c>
      <c r="D43" s="17">
        <v>1930</v>
      </c>
      <c r="E43" s="17">
        <v>495</v>
      </c>
      <c r="F43" s="17">
        <v>328</v>
      </c>
      <c r="G43" s="17">
        <v>7633</v>
      </c>
      <c r="H43" s="17">
        <v>5737</v>
      </c>
      <c r="I43" s="17">
        <v>916</v>
      </c>
      <c r="J43" s="17">
        <v>539</v>
      </c>
      <c r="K43" s="17">
        <v>716</v>
      </c>
      <c r="L43" s="17">
        <v>512</v>
      </c>
      <c r="M43" s="17">
        <v>495</v>
      </c>
      <c r="N43" s="19">
        <v>147</v>
      </c>
    </row>
    <row r="44" spans="1:14" ht="14.25" x14ac:dyDescent="0.15">
      <c r="A44" s="14" t="s">
        <v>56</v>
      </c>
      <c r="B44" s="17">
        <v>3880</v>
      </c>
      <c r="C44" s="17">
        <v>1237</v>
      </c>
      <c r="D44" s="17">
        <v>2025</v>
      </c>
      <c r="E44" s="17">
        <v>516</v>
      </c>
      <c r="F44" s="17">
        <v>310</v>
      </c>
      <c r="G44" s="17">
        <v>8395</v>
      </c>
      <c r="H44" s="17">
        <v>5913</v>
      </c>
      <c r="I44" s="17">
        <v>990</v>
      </c>
      <c r="J44" s="17">
        <v>583</v>
      </c>
      <c r="K44" s="17">
        <v>826</v>
      </c>
      <c r="L44" s="17">
        <v>570</v>
      </c>
      <c r="M44" s="17">
        <v>555</v>
      </c>
      <c r="N44" s="19">
        <v>157</v>
      </c>
    </row>
    <row r="45" spans="1:14" ht="14.25" x14ac:dyDescent="0.15">
      <c r="A45" s="8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9"/>
    </row>
    <row r="46" spans="1:14" ht="14.25" x14ac:dyDescent="0.15">
      <c r="A46" s="14" t="s">
        <v>57</v>
      </c>
      <c r="B46" s="17">
        <v>4074</v>
      </c>
      <c r="C46" s="17">
        <v>1289</v>
      </c>
      <c r="D46" s="17">
        <v>2091</v>
      </c>
      <c r="E46" s="17">
        <v>524</v>
      </c>
      <c r="F46" s="17">
        <v>297</v>
      </c>
      <c r="G46" s="17">
        <v>9072</v>
      </c>
      <c r="H46" s="17">
        <v>6286</v>
      </c>
      <c r="I46" s="17">
        <v>1081</v>
      </c>
      <c r="J46" s="17">
        <v>612</v>
      </c>
      <c r="K46" s="17">
        <v>865</v>
      </c>
      <c r="L46" s="17">
        <v>582</v>
      </c>
      <c r="M46" s="17">
        <v>585</v>
      </c>
      <c r="N46" s="19">
        <v>180</v>
      </c>
    </row>
    <row r="47" spans="1:14" ht="14.25" x14ac:dyDescent="0.15">
      <c r="A47" s="14" t="s">
        <v>58</v>
      </c>
      <c r="B47" s="17">
        <v>4157</v>
      </c>
      <c r="C47" s="17">
        <v>1345</v>
      </c>
      <c r="D47" s="17">
        <v>2179</v>
      </c>
      <c r="E47" s="17">
        <v>585</v>
      </c>
      <c r="F47" s="17">
        <v>303</v>
      </c>
      <c r="G47" s="17">
        <v>9960</v>
      </c>
      <c r="H47" s="17">
        <v>6316</v>
      </c>
      <c r="I47" s="17">
        <v>1138</v>
      </c>
      <c r="J47" s="17">
        <v>596</v>
      </c>
      <c r="K47" s="17">
        <v>960</v>
      </c>
      <c r="L47" s="17">
        <v>663</v>
      </c>
      <c r="M47" s="17">
        <v>624</v>
      </c>
      <c r="N47" s="19">
        <v>192</v>
      </c>
    </row>
    <row r="48" spans="1:14" ht="14.25" x14ac:dyDescent="0.15">
      <c r="A48" s="15" t="s">
        <v>59</v>
      </c>
      <c r="B48" s="17">
        <v>4405</v>
      </c>
      <c r="C48" s="17">
        <v>1416</v>
      </c>
      <c r="D48" s="17">
        <v>2341</v>
      </c>
      <c r="E48" s="17">
        <v>644</v>
      </c>
      <c r="F48" s="17">
        <v>299</v>
      </c>
      <c r="G48" s="17">
        <v>10918</v>
      </c>
      <c r="H48" s="17">
        <v>6880</v>
      </c>
      <c r="I48" s="17">
        <v>1265</v>
      </c>
      <c r="J48" s="17">
        <v>632</v>
      </c>
      <c r="K48" s="17">
        <v>686</v>
      </c>
      <c r="L48" s="17">
        <v>500</v>
      </c>
      <c r="M48" s="17">
        <v>479</v>
      </c>
      <c r="N48" s="19">
        <v>155</v>
      </c>
    </row>
    <row r="49" spans="1:14" ht="14.25" x14ac:dyDescent="0.15">
      <c r="A49" s="15" t="s">
        <v>60</v>
      </c>
      <c r="B49" s="17">
        <v>4513</v>
      </c>
      <c r="C49" s="17">
        <v>1461</v>
      </c>
      <c r="D49" s="17">
        <v>2785</v>
      </c>
      <c r="E49" s="17">
        <v>677</v>
      </c>
      <c r="F49" s="17">
        <v>312</v>
      </c>
      <c r="G49" s="17">
        <v>11827</v>
      </c>
      <c r="H49" s="17">
        <v>7000</v>
      </c>
      <c r="I49" s="17">
        <v>1408</v>
      </c>
      <c r="J49" s="17">
        <v>647</v>
      </c>
      <c r="K49" s="17">
        <v>941</v>
      </c>
      <c r="L49" s="17">
        <v>709</v>
      </c>
      <c r="M49" s="17">
        <v>668</v>
      </c>
      <c r="N49" s="19">
        <v>214</v>
      </c>
    </row>
    <row r="50" spans="1:14" ht="14.25" x14ac:dyDescent="0.15">
      <c r="A50" s="26" t="s">
        <v>61</v>
      </c>
      <c r="B50" s="27">
        <v>4640</v>
      </c>
      <c r="C50" s="27">
        <v>1487</v>
      </c>
      <c r="D50" s="27">
        <v>2903</v>
      </c>
      <c r="E50" s="27">
        <v>724</v>
      </c>
      <c r="F50" s="27">
        <v>343</v>
      </c>
      <c r="G50" s="27">
        <v>12623</v>
      </c>
      <c r="H50" s="27">
        <v>7058</v>
      </c>
      <c r="I50" s="27">
        <v>1508</v>
      </c>
      <c r="J50" s="27">
        <v>632</v>
      </c>
      <c r="K50" s="27">
        <v>982</v>
      </c>
      <c r="L50" s="27">
        <v>748</v>
      </c>
      <c r="M50" s="27">
        <v>711</v>
      </c>
      <c r="N50" s="19">
        <v>220</v>
      </c>
    </row>
    <row r="51" spans="1:14" ht="14.25" x14ac:dyDescent="0.15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19"/>
    </row>
    <row r="52" spans="1:14" ht="14.25" x14ac:dyDescent="0.15">
      <c r="A52" s="26" t="s">
        <v>62</v>
      </c>
      <c r="B52" s="27">
        <v>4673</v>
      </c>
      <c r="C52" s="27">
        <v>1524</v>
      </c>
      <c r="D52" s="27">
        <v>3211</v>
      </c>
      <c r="E52" s="27">
        <v>756</v>
      </c>
      <c r="F52" s="27">
        <v>341</v>
      </c>
      <c r="G52" s="27">
        <v>13718</v>
      </c>
      <c r="H52" s="27">
        <v>6958</v>
      </c>
      <c r="I52" s="27">
        <v>1632</v>
      </c>
      <c r="J52" s="27">
        <v>661</v>
      </c>
      <c r="K52" s="27">
        <v>1017</v>
      </c>
      <c r="L52" s="27">
        <v>786</v>
      </c>
      <c r="M52" s="27">
        <v>743</v>
      </c>
      <c r="N52" s="19">
        <v>237</v>
      </c>
    </row>
    <row r="53" spans="1:14" ht="14.25" x14ac:dyDescent="0.15">
      <c r="A53" s="26" t="s">
        <v>63</v>
      </c>
      <c r="B53" s="27">
        <v>4955</v>
      </c>
      <c r="C53" s="27">
        <v>1560</v>
      </c>
      <c r="D53" s="27">
        <v>3318</v>
      </c>
      <c r="E53" s="27">
        <v>803</v>
      </c>
      <c r="F53" s="27">
        <v>344</v>
      </c>
      <c r="G53" s="27">
        <v>14989</v>
      </c>
      <c r="H53" s="27">
        <v>6935</v>
      </c>
      <c r="I53" s="27">
        <v>1789</v>
      </c>
      <c r="J53" s="27">
        <v>647</v>
      </c>
      <c r="K53" s="27">
        <v>970</v>
      </c>
      <c r="L53" s="27">
        <v>761</v>
      </c>
      <c r="M53" s="27">
        <v>719</v>
      </c>
      <c r="N53" s="19">
        <v>249</v>
      </c>
    </row>
    <row r="54" spans="1:14" ht="14.25" x14ac:dyDescent="0.15">
      <c r="A54" s="26" t="s">
        <v>64</v>
      </c>
      <c r="B54" s="27">
        <v>5051</v>
      </c>
      <c r="C54" s="27">
        <v>1601</v>
      </c>
      <c r="D54" s="27">
        <v>3435</v>
      </c>
      <c r="E54" s="27">
        <v>838</v>
      </c>
      <c r="F54" s="27">
        <v>355</v>
      </c>
      <c r="G54" s="27">
        <v>15702</v>
      </c>
      <c r="H54" s="27">
        <v>6514</v>
      </c>
      <c r="I54" s="27">
        <v>1912</v>
      </c>
      <c r="J54" s="27">
        <v>640</v>
      </c>
      <c r="K54" s="27">
        <v>956</v>
      </c>
      <c r="L54" s="27">
        <v>790</v>
      </c>
      <c r="M54" s="27">
        <v>747</v>
      </c>
      <c r="N54" s="19">
        <v>278</v>
      </c>
    </row>
    <row r="55" spans="1:14" ht="14.25" x14ac:dyDescent="0.15">
      <c r="A55" s="26" t="s">
        <v>65</v>
      </c>
      <c r="B55" s="27">
        <v>5163</v>
      </c>
      <c r="C55" s="27">
        <v>1605</v>
      </c>
      <c r="D55" s="27">
        <v>3587</v>
      </c>
      <c r="E55" s="27">
        <v>848</v>
      </c>
      <c r="F55" s="27">
        <v>369</v>
      </c>
      <c r="G55" s="27">
        <v>16621</v>
      </c>
      <c r="H55" s="27">
        <v>6207</v>
      </c>
      <c r="I55" s="27">
        <v>1939</v>
      </c>
      <c r="J55" s="27">
        <v>552</v>
      </c>
      <c r="K55" s="27">
        <v>938</v>
      </c>
      <c r="L55" s="27">
        <v>786</v>
      </c>
      <c r="M55" s="27">
        <v>744</v>
      </c>
      <c r="N55" s="19">
        <v>302</v>
      </c>
    </row>
    <row r="56" spans="1:14" ht="14.25" x14ac:dyDescent="0.15">
      <c r="A56" s="33" t="s">
        <v>66</v>
      </c>
      <c r="B56" s="27">
        <v>5317</v>
      </c>
      <c r="C56" s="27">
        <v>1672</v>
      </c>
      <c r="D56" s="27">
        <v>3719</v>
      </c>
      <c r="E56" s="27">
        <v>914</v>
      </c>
      <c r="F56" s="27">
        <v>433</v>
      </c>
      <c r="G56" s="27">
        <v>17769</v>
      </c>
      <c r="H56" s="27">
        <v>6042</v>
      </c>
      <c r="I56" s="27">
        <v>2170</v>
      </c>
      <c r="J56" s="27">
        <v>563</v>
      </c>
      <c r="K56" s="27">
        <v>958</v>
      </c>
      <c r="L56" s="27">
        <v>854</v>
      </c>
      <c r="M56" s="27">
        <v>812</v>
      </c>
      <c r="N56" s="19">
        <v>434</v>
      </c>
    </row>
    <row r="57" spans="1:14" ht="14.25" x14ac:dyDescent="0.15">
      <c r="A57" s="33" t="s">
        <v>67</v>
      </c>
      <c r="B57" s="27">
        <v>5504</v>
      </c>
      <c r="C57" s="27">
        <v>1686</v>
      </c>
      <c r="D57" s="27">
        <v>3775</v>
      </c>
      <c r="E57" s="27">
        <v>908</v>
      </c>
      <c r="F57" s="27">
        <v>437</v>
      </c>
      <c r="G57" s="27">
        <v>19029</v>
      </c>
      <c r="H57" s="27">
        <v>5791</v>
      </c>
      <c r="I57" s="27">
        <v>2292</v>
      </c>
      <c r="J57" s="27">
        <v>594</v>
      </c>
      <c r="K57" s="27">
        <v>973</v>
      </c>
      <c r="L57" s="27">
        <v>917</v>
      </c>
      <c r="M57" s="27">
        <v>873</v>
      </c>
      <c r="N57" s="19">
        <v>552</v>
      </c>
    </row>
    <row r="58" spans="1:14" ht="15" thickBot="1" x14ac:dyDescent="0.2">
      <c r="A58" s="30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0"/>
    </row>
    <row r="59" spans="1:14" ht="14.25" x14ac:dyDescent="0.15">
      <c r="A59" s="16" t="s">
        <v>68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4.25" x14ac:dyDescent="0.15">
      <c r="A60" s="16" t="s">
        <v>69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4.25" x14ac:dyDescent="0.15">
      <c r="A61" s="16" t="s">
        <v>70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4.25" x14ac:dyDescent="0.15">
      <c r="A62" s="32" t="s">
        <v>71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4.25" x14ac:dyDescent="0.15">
      <c r="A63" s="32" t="s">
        <v>72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5" spans="1:15" ht="15" thickBot="1" x14ac:dyDescent="0.2">
      <c r="A65" s="3" t="s">
        <v>73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1"/>
    </row>
    <row r="66" spans="1:15" ht="14.25" x14ac:dyDescent="0.15">
      <c r="A66" s="5"/>
      <c r="B66" s="6"/>
      <c r="C66" s="6" t="s">
        <v>2</v>
      </c>
      <c r="D66" s="6"/>
      <c r="E66" s="6"/>
      <c r="F66" s="6"/>
      <c r="G66" s="6"/>
      <c r="H66" s="6" t="s">
        <v>3</v>
      </c>
      <c r="I66" s="6" t="s">
        <v>4</v>
      </c>
      <c r="J66" s="6" t="s">
        <v>4</v>
      </c>
      <c r="K66" s="6" t="s">
        <v>5</v>
      </c>
      <c r="L66" s="6"/>
      <c r="M66" s="6" t="s">
        <v>6</v>
      </c>
      <c r="N66" s="7" t="s">
        <v>7</v>
      </c>
      <c r="O66" s="1"/>
    </row>
    <row r="67" spans="1:15" ht="14.25" x14ac:dyDescent="0.15">
      <c r="A67" s="8"/>
      <c r="B67" s="9" t="s">
        <v>8</v>
      </c>
      <c r="C67" s="9"/>
      <c r="D67" s="9" t="s">
        <v>9</v>
      </c>
      <c r="E67" s="9" t="s">
        <v>74</v>
      </c>
      <c r="F67" s="9" t="s">
        <v>75</v>
      </c>
      <c r="G67" s="9" t="s">
        <v>76</v>
      </c>
      <c r="H67" s="9"/>
      <c r="I67" s="9"/>
      <c r="J67" s="9"/>
      <c r="K67" s="9" t="s">
        <v>13</v>
      </c>
      <c r="L67" s="9" t="s">
        <v>14</v>
      </c>
      <c r="M67" s="9"/>
      <c r="N67" s="10"/>
      <c r="O67" s="1"/>
    </row>
    <row r="68" spans="1:15" ht="14.25" x14ac:dyDescent="0.15">
      <c r="A68" s="11"/>
      <c r="B68" s="12"/>
      <c r="C68" s="12" t="s">
        <v>15</v>
      </c>
      <c r="D68" s="12"/>
      <c r="E68" s="12"/>
      <c r="F68" s="12"/>
      <c r="G68" s="12"/>
      <c r="H68" s="12" t="s">
        <v>16</v>
      </c>
      <c r="I68" s="12" t="s">
        <v>17</v>
      </c>
      <c r="J68" s="12" t="s">
        <v>18</v>
      </c>
      <c r="K68" s="12" t="s">
        <v>19</v>
      </c>
      <c r="L68" s="12"/>
      <c r="M68" s="12" t="s">
        <v>20</v>
      </c>
      <c r="N68" s="13" t="s">
        <v>21</v>
      </c>
      <c r="O68" s="1"/>
    </row>
    <row r="69" spans="1:15" ht="14.25" x14ac:dyDescent="0.15">
      <c r="A69" s="14" t="s">
        <v>22</v>
      </c>
      <c r="B69" s="21">
        <v>115.4904018592178</v>
      </c>
      <c r="C69" s="21">
        <v>39.977446797421543</v>
      </c>
      <c r="D69" s="21">
        <v>39.622091714777795</v>
      </c>
      <c r="E69" s="21">
        <v>13.029686363604059</v>
      </c>
      <c r="F69" s="21">
        <v>60.232686508115123</v>
      </c>
      <c r="G69" s="21">
        <v>117.91866159061674</v>
      </c>
      <c r="H69" s="22" t="s">
        <v>23</v>
      </c>
      <c r="I69" s="21">
        <v>0.29612923553645587</v>
      </c>
      <c r="J69" s="22" t="s">
        <v>24</v>
      </c>
      <c r="K69" s="21">
        <v>22.861176983414392</v>
      </c>
      <c r="L69" s="21">
        <v>2.2505821900770648</v>
      </c>
      <c r="M69" s="21">
        <v>2.4874855785062295</v>
      </c>
      <c r="N69" s="23">
        <v>11.785943574350943</v>
      </c>
      <c r="O69" s="1"/>
    </row>
    <row r="70" spans="1:15" ht="14.25" x14ac:dyDescent="0.15">
      <c r="A70" s="14" t="s">
        <v>25</v>
      </c>
      <c r="B70" s="21">
        <v>116.2073147953309</v>
      </c>
      <c r="C70" s="21">
        <v>39.188936779910676</v>
      </c>
      <c r="D70" s="21">
        <v>39.661804795354541</v>
      </c>
      <c r="E70" s="21">
        <v>15.427319003856239</v>
      </c>
      <c r="F70" s="21">
        <v>60.88175698839818</v>
      </c>
      <c r="G70" s="21">
        <v>130.15692125092505</v>
      </c>
      <c r="H70" s="21">
        <v>4.3740291428557914</v>
      </c>
      <c r="I70" s="21">
        <v>0.29554250965241835</v>
      </c>
      <c r="J70" s="22" t="s">
        <v>24</v>
      </c>
      <c r="K70" s="21">
        <v>22.343013729722827</v>
      </c>
      <c r="L70" s="21">
        <v>2.1870145714278957</v>
      </c>
      <c r="M70" s="21">
        <v>2.1870145714278957</v>
      </c>
      <c r="N70" s="23">
        <v>10.403096339765126</v>
      </c>
      <c r="O70" s="1"/>
    </row>
    <row r="71" spans="1:15" ht="14.25" x14ac:dyDescent="0.15">
      <c r="A71" s="34" t="s">
        <v>77</v>
      </c>
      <c r="B71" s="21">
        <v>118.88980944490473</v>
      </c>
      <c r="C71" s="21">
        <v>39.353769676884838</v>
      </c>
      <c r="D71" s="21">
        <v>40.241448692152915</v>
      </c>
      <c r="E71" s="21">
        <v>16.688365487039885</v>
      </c>
      <c r="F71" s="21">
        <v>60.125458634157887</v>
      </c>
      <c r="G71" s="21">
        <v>130.42963664338976</v>
      </c>
      <c r="H71" s="21">
        <v>7.8707539353769675</v>
      </c>
      <c r="I71" s="21">
        <v>0.29589300508935967</v>
      </c>
      <c r="J71" s="22" t="s">
        <v>23</v>
      </c>
      <c r="K71" s="21">
        <v>33.790981181204877</v>
      </c>
      <c r="L71" s="21">
        <v>20.830867558290922</v>
      </c>
      <c r="M71" s="21">
        <v>18.87797372470115</v>
      </c>
      <c r="N71" s="23">
        <v>10.948041188306309</v>
      </c>
      <c r="O71" s="1"/>
    </row>
    <row r="72" spans="1:15" ht="14.25" x14ac:dyDescent="0.15">
      <c r="A72" s="8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3"/>
      <c r="O72" s="1"/>
    </row>
    <row r="73" spans="1:15" ht="14.25" x14ac:dyDescent="0.15">
      <c r="A73" s="14" t="s">
        <v>27</v>
      </c>
      <c r="B73" s="21">
        <v>119.31813145087656</v>
      </c>
      <c r="C73" s="21">
        <v>39.359027016485285</v>
      </c>
      <c r="D73" s="21">
        <v>40.127296312602866</v>
      </c>
      <c r="E73" s="21">
        <v>15.719971751328957</v>
      </c>
      <c r="F73" s="21">
        <v>60.397786202474421</v>
      </c>
      <c r="G73" s="21">
        <v>146.20755681499188</v>
      </c>
      <c r="H73" s="21">
        <v>15.838167027654739</v>
      </c>
      <c r="I73" s="21">
        <v>0.17729291448867246</v>
      </c>
      <c r="J73" s="21">
        <v>0.8864645724433623</v>
      </c>
      <c r="K73" s="21">
        <v>31.085357673680573</v>
      </c>
      <c r="L73" s="21">
        <v>12.705992205021527</v>
      </c>
      <c r="M73" s="21">
        <v>11.051258336460583</v>
      </c>
      <c r="N73" s="23">
        <v>10.223891402180111</v>
      </c>
      <c r="O73" s="1"/>
    </row>
    <row r="74" spans="1:15" ht="14.25" x14ac:dyDescent="0.15">
      <c r="A74" s="14" t="s">
        <v>28</v>
      </c>
      <c r="B74" s="21">
        <v>121.18402244394498</v>
      </c>
      <c r="C74" s="21">
        <v>39.070582578551729</v>
      </c>
      <c r="D74" s="21">
        <v>41.086363773803264</v>
      </c>
      <c r="E74" s="21">
        <v>15.533372739879445</v>
      </c>
      <c r="F74" s="21">
        <v>60.829161950825608</v>
      </c>
      <c r="G74" s="21">
        <v>155.03728898772803</v>
      </c>
      <c r="H74" s="21">
        <v>30.118142564346403</v>
      </c>
      <c r="I74" s="21">
        <v>0.17786304663984095</v>
      </c>
      <c r="J74" s="21">
        <v>5.1580283525553883</v>
      </c>
      <c r="K74" s="21">
        <v>26.679456995976146</v>
      </c>
      <c r="L74" s="21">
        <v>19.564935130382505</v>
      </c>
      <c r="M74" s="21">
        <v>19.683510494809067</v>
      </c>
      <c r="N74" s="23">
        <v>8.8338646497787678</v>
      </c>
      <c r="O74" s="1"/>
    </row>
    <row r="75" spans="1:15" ht="14.25" x14ac:dyDescent="0.15">
      <c r="A75" s="14" t="s">
        <v>29</v>
      </c>
      <c r="B75" s="21">
        <v>119.52997173880708</v>
      </c>
      <c r="C75" s="21">
        <v>38.792205860478951</v>
      </c>
      <c r="D75" s="21">
        <v>42.302543507362785</v>
      </c>
      <c r="E75" s="21">
        <v>15.707273538598839</v>
      </c>
      <c r="F75" s="21">
        <v>61.222668451584113</v>
      </c>
      <c r="G75" s="21">
        <v>156.53726015171799</v>
      </c>
      <c r="H75" s="21">
        <v>50.037185780157671</v>
      </c>
      <c r="I75" s="21">
        <v>0.23798899300907334</v>
      </c>
      <c r="J75" s="21">
        <v>6.7826863007585896</v>
      </c>
      <c r="K75" s="21">
        <v>37.780752640190393</v>
      </c>
      <c r="L75" s="21">
        <v>27.428231444295701</v>
      </c>
      <c r="M75" s="21">
        <v>25.762308493232187</v>
      </c>
      <c r="N75" s="23">
        <v>9.400565223858397</v>
      </c>
      <c r="O75" s="1"/>
    </row>
    <row r="76" spans="1:15" ht="14.25" x14ac:dyDescent="0.15">
      <c r="A76" s="14" t="s">
        <v>30</v>
      </c>
      <c r="B76" s="21">
        <v>119.30717090409053</v>
      </c>
      <c r="C76" s="21">
        <v>39.212011647817647</v>
      </c>
      <c r="D76" s="21">
        <v>44.106052675399148</v>
      </c>
      <c r="E76" s="21">
        <v>16.233892189050838</v>
      </c>
      <c r="F76" s="21">
        <v>61.891713970756314</v>
      </c>
      <c r="G76" s="21">
        <v>165.50214353028665</v>
      </c>
      <c r="H76" s="21">
        <v>66.129237299515907</v>
      </c>
      <c r="I76" s="21">
        <v>0.41778399015939655</v>
      </c>
      <c r="J76" s="21">
        <v>7.2216946870409968</v>
      </c>
      <c r="K76" s="21">
        <v>36.824674561192523</v>
      </c>
      <c r="L76" s="21">
        <v>27.931843913513941</v>
      </c>
      <c r="M76" s="21">
        <v>26.559125088704494</v>
      </c>
      <c r="N76" s="23">
        <v>16.233892189050838</v>
      </c>
      <c r="O76" s="1"/>
    </row>
    <row r="77" spans="1:15" ht="14.25" x14ac:dyDescent="0.15">
      <c r="A77" s="14" t="s">
        <v>31</v>
      </c>
      <c r="B77" s="21">
        <v>122.60140057732808</v>
      </c>
      <c r="C77" s="21">
        <v>39.570080948053644</v>
      </c>
      <c r="D77" s="21">
        <v>44.359198158105521</v>
      </c>
      <c r="E77" s="21">
        <v>17.360549886438058</v>
      </c>
      <c r="F77" s="21">
        <v>62.378251660925713</v>
      </c>
      <c r="G77" s="21">
        <v>174.50345834126531</v>
      </c>
      <c r="H77" s="21">
        <v>86.263973746059449</v>
      </c>
      <c r="I77" s="21">
        <v>1.3768711978899149</v>
      </c>
      <c r="J77" s="21">
        <v>7.6027235709573562</v>
      </c>
      <c r="K77" s="21">
        <v>36.097970970766035</v>
      </c>
      <c r="L77" s="21">
        <v>24.843545527144119</v>
      </c>
      <c r="M77" s="21">
        <v>24.005450015385041</v>
      </c>
      <c r="N77" s="23">
        <v>10.236738036485889</v>
      </c>
      <c r="O77" s="1"/>
    </row>
    <row r="78" spans="1:15" ht="14.25" x14ac:dyDescent="0.15">
      <c r="A78" s="8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3"/>
      <c r="O78" s="1"/>
    </row>
    <row r="79" spans="1:15" ht="14.25" x14ac:dyDescent="0.15">
      <c r="A79" s="14" t="s">
        <v>32</v>
      </c>
      <c r="B79" s="21">
        <v>124.12596138984993</v>
      </c>
      <c r="C79" s="21">
        <v>39.992133878028199</v>
      </c>
      <c r="D79" s="21">
        <v>45.404603124678637</v>
      </c>
      <c r="E79" s="21">
        <v>17.981425608316439</v>
      </c>
      <c r="F79" s="21">
        <v>62.965058902700044</v>
      </c>
      <c r="G79" s="21">
        <v>180.95688847967949</v>
      </c>
      <c r="H79" s="21">
        <v>108.06896929145366</v>
      </c>
      <c r="I79" s="21">
        <v>2.2251262458451779</v>
      </c>
      <c r="J79" s="21">
        <v>8.0585653227906455</v>
      </c>
      <c r="K79" s="21">
        <v>38.007561820923044</v>
      </c>
      <c r="L79" s="21">
        <v>26.641376402957132</v>
      </c>
      <c r="M79" s="21">
        <v>25.739298195182059</v>
      </c>
      <c r="N79" s="23">
        <v>9.8025831911557848</v>
      </c>
      <c r="O79" s="1"/>
    </row>
    <row r="80" spans="1:15" ht="14.25" x14ac:dyDescent="0.15">
      <c r="A80" s="14" t="s">
        <v>33</v>
      </c>
      <c r="B80" s="21">
        <v>126.9201358977089</v>
      </c>
      <c r="C80" s="21">
        <v>40.471673458325668</v>
      </c>
      <c r="D80" s="21">
        <v>46.218772080957869</v>
      </c>
      <c r="E80" s="21">
        <v>17.483278967796888</v>
      </c>
      <c r="F80" s="21">
        <v>62.976101749053846</v>
      </c>
      <c r="G80" s="21">
        <v>189.04929679711168</v>
      </c>
      <c r="H80" s="21">
        <v>132.54624297039095</v>
      </c>
      <c r="I80" s="21">
        <v>2.782805648853484</v>
      </c>
      <c r="J80" s="21">
        <v>7.1989972220340128</v>
      </c>
      <c r="K80" s="21">
        <v>37.930850909372488</v>
      </c>
      <c r="L80" s="21">
        <v>25.408225489531812</v>
      </c>
      <c r="M80" s="21">
        <v>23.774839565204765</v>
      </c>
      <c r="N80" s="23">
        <v>11.07072682043886</v>
      </c>
      <c r="O80" s="1"/>
    </row>
    <row r="81" spans="1:14" ht="14.25" x14ac:dyDescent="0.15">
      <c r="A81" s="14" t="s">
        <v>34</v>
      </c>
      <c r="B81" s="21">
        <v>127.78811114831259</v>
      </c>
      <c r="C81" s="21">
        <v>40.955390829273746</v>
      </c>
      <c r="D81" s="21">
        <v>45.877329489765103</v>
      </c>
      <c r="E81" s="21">
        <v>17.743285047697231</v>
      </c>
      <c r="F81" s="21">
        <v>63.316791163357927</v>
      </c>
      <c r="G81" s="21">
        <v>188.85660934329792</v>
      </c>
      <c r="H81" s="21">
        <v>152.39780445076937</v>
      </c>
      <c r="I81" s="21">
        <v>3.6458804892528556</v>
      </c>
      <c r="J81" s="21">
        <v>7.4132903281474736</v>
      </c>
      <c r="K81" s="21">
        <v>35.061217371648297</v>
      </c>
      <c r="L81" s="21">
        <v>22.908282407472111</v>
      </c>
      <c r="M81" s="21">
        <v>21.51069488659185</v>
      </c>
      <c r="N81" s="23">
        <v>9.8438773209827115</v>
      </c>
    </row>
    <row r="82" spans="1:14" ht="14.25" x14ac:dyDescent="0.15">
      <c r="A82" s="14" t="s">
        <v>35</v>
      </c>
      <c r="B82" s="21">
        <v>129.43420154250029</v>
      </c>
      <c r="C82" s="21">
        <v>41.319145673416884</v>
      </c>
      <c r="D82" s="21">
        <v>47.161027830483185</v>
      </c>
      <c r="E82" s="21">
        <v>17.890764106015556</v>
      </c>
      <c r="F82" s="21">
        <v>63.652174336368269</v>
      </c>
      <c r="G82" s="21">
        <v>197.65034631407661</v>
      </c>
      <c r="H82" s="21">
        <v>173.91770005099477</v>
      </c>
      <c r="I82" s="21">
        <v>3.7120292873025473</v>
      </c>
      <c r="J82" s="21">
        <v>7.3023526963328802</v>
      </c>
      <c r="K82" s="21">
        <v>41.075733916872451</v>
      </c>
      <c r="L82" s="21">
        <v>26.531881463342799</v>
      </c>
      <c r="M82" s="21">
        <v>24.827999167531793</v>
      </c>
      <c r="N82" s="23">
        <v>10.953529044499319</v>
      </c>
    </row>
    <row r="83" spans="1:14" ht="14.25" x14ac:dyDescent="0.15">
      <c r="A83" s="14" t="s">
        <v>36</v>
      </c>
      <c r="B83" s="21">
        <v>132.69427736933443</v>
      </c>
      <c r="C83" s="21">
        <v>41.273208581666552</v>
      </c>
      <c r="D83" s="21">
        <v>48.445872223252195</v>
      </c>
      <c r="E83" s="21">
        <v>18.357156099651398</v>
      </c>
      <c r="F83" s="21">
        <v>42.30655842833567</v>
      </c>
      <c r="G83" s="21">
        <v>202.65814051734355</v>
      </c>
      <c r="H83" s="21">
        <v>202.29342880675446</v>
      </c>
      <c r="I83" s="21">
        <v>4.1333993866764738</v>
      </c>
      <c r="J83" s="21">
        <v>6.9295225011929116</v>
      </c>
      <c r="K83" s="21">
        <v>39.328079458524684</v>
      </c>
      <c r="L83" s="21">
        <v>23.037623052211522</v>
      </c>
      <c r="M83" s="21">
        <v>23.58469061809517</v>
      </c>
      <c r="N83" s="23">
        <v>10.941351317673018</v>
      </c>
    </row>
    <row r="84" spans="1:14" ht="14.25" x14ac:dyDescent="0.15">
      <c r="A84" s="8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3"/>
    </row>
    <row r="85" spans="1:14" ht="14.25" x14ac:dyDescent="0.15">
      <c r="A85" s="14" t="s">
        <v>37</v>
      </c>
      <c r="B85" s="21">
        <v>135.08191389104485</v>
      </c>
      <c r="C85" s="21">
        <v>40.961496799845136</v>
      </c>
      <c r="D85" s="21">
        <v>49.335847256702365</v>
      </c>
      <c r="E85" s="21">
        <v>18.447844484670995</v>
      </c>
      <c r="F85" s="21">
        <v>45.270039426199219</v>
      </c>
      <c r="G85" s="21">
        <v>213.66730404778477</v>
      </c>
      <c r="H85" s="21">
        <v>232.29719962934396</v>
      </c>
      <c r="I85" s="21">
        <v>5.2794818097578178</v>
      </c>
      <c r="J85" s="21">
        <v>7.8281971661926262</v>
      </c>
      <c r="K85" s="21">
        <v>43.510212156279941</v>
      </c>
      <c r="L85" s="21">
        <v>24.334163284056146</v>
      </c>
      <c r="M85" s="21">
        <v>24.091428488205214</v>
      </c>
      <c r="N85" s="23">
        <v>11.226484308105704</v>
      </c>
    </row>
    <row r="86" spans="1:14" ht="14.25" x14ac:dyDescent="0.15">
      <c r="A86" s="14" t="s">
        <v>38</v>
      </c>
      <c r="B86" s="21">
        <v>134.41929178927683</v>
      </c>
      <c r="C86" s="21">
        <v>40.970469931290111</v>
      </c>
      <c r="D86" s="21">
        <v>47.9595500960396</v>
      </c>
      <c r="E86" s="21">
        <v>18.496962160155977</v>
      </c>
      <c r="F86" s="21">
        <v>24.943786105226629</v>
      </c>
      <c r="G86" s="21">
        <v>165.20739492881984</v>
      </c>
      <c r="H86" s="21">
        <v>162.01410830182223</v>
      </c>
      <c r="I86" s="21">
        <v>5.5430635789392504</v>
      </c>
      <c r="J86" s="21">
        <v>6.868578782598636</v>
      </c>
      <c r="K86" s="21">
        <v>45.971277290550525</v>
      </c>
      <c r="L86" s="21">
        <v>24.401529885547788</v>
      </c>
      <c r="M86" s="21">
        <v>24.220777812321508</v>
      </c>
      <c r="N86" s="23">
        <v>11.266879231104781</v>
      </c>
    </row>
    <row r="87" spans="1:14" ht="14.25" x14ac:dyDescent="0.15">
      <c r="A87" s="14" t="s">
        <v>39</v>
      </c>
      <c r="B87" s="21">
        <v>141.94680673520551</v>
      </c>
      <c r="C87" s="21">
        <v>40.436595597555382</v>
      </c>
      <c r="D87" s="21">
        <v>52.100998173773277</v>
      </c>
      <c r="E87" s="21">
        <v>18.603226672839828</v>
      </c>
      <c r="F87" s="21">
        <v>23.328805152435795</v>
      </c>
      <c r="G87" s="21">
        <v>170.00119036723726</v>
      </c>
      <c r="H87" s="21">
        <v>176.9400144638592</v>
      </c>
      <c r="I87" s="21">
        <v>7.2379113421659778</v>
      </c>
      <c r="J87" s="21">
        <v>7.9557207314716951</v>
      </c>
      <c r="K87" s="21">
        <v>39.180429166270379</v>
      </c>
      <c r="L87" s="21">
        <v>21.055742086301027</v>
      </c>
      <c r="M87" s="21">
        <v>20.995924637192218</v>
      </c>
      <c r="N87" s="23">
        <v>9.2118871627566996</v>
      </c>
    </row>
    <row r="88" spans="1:14" ht="14.25" x14ac:dyDescent="0.15">
      <c r="A88" s="14" t="s">
        <v>40</v>
      </c>
      <c r="B88" s="21">
        <v>142.69413162970221</v>
      </c>
      <c r="C88" s="21">
        <v>40.329181009225891</v>
      </c>
      <c r="D88" s="21">
        <v>54.800240077242243</v>
      </c>
      <c r="E88" s="21">
        <v>18.622592407201367</v>
      </c>
      <c r="F88" s="21">
        <v>22.4182800315991</v>
      </c>
      <c r="G88" s="21">
        <v>171.69555738486611</v>
      </c>
      <c r="H88" s="21">
        <v>194.76622122690858</v>
      </c>
      <c r="I88" s="21">
        <v>9.1333733462070406</v>
      </c>
      <c r="J88" s="21">
        <v>8.8961428696821816</v>
      </c>
      <c r="K88" s="21">
        <v>41.574641010981402</v>
      </c>
      <c r="L88" s="21">
        <v>22.181049555074242</v>
      </c>
      <c r="M88" s="21">
        <v>21.706588602024524</v>
      </c>
      <c r="N88" s="23">
        <v>9.6078342992567567</v>
      </c>
    </row>
    <row r="89" spans="1:14" ht="14.25" x14ac:dyDescent="0.15">
      <c r="A89" s="14" t="s">
        <v>41</v>
      </c>
      <c r="B89" s="21">
        <v>144.75467860477812</v>
      </c>
      <c r="C89" s="21">
        <v>39.77678137298436</v>
      </c>
      <c r="D89" s="21">
        <v>56.999717637575529</v>
      </c>
      <c r="E89" s="21">
        <v>18.45314599777625</v>
      </c>
      <c r="F89" s="21">
        <v>22.1437751973315</v>
      </c>
      <c r="G89" s="21">
        <v>181.66097060033064</v>
      </c>
      <c r="H89" s="21">
        <v>213.41209799967896</v>
      </c>
      <c r="I89" s="21">
        <v>9.1972822909551457</v>
      </c>
      <c r="J89" s="21">
        <v>9.4901893702849289</v>
      </c>
      <c r="K89" s="21">
        <v>41.475642433097093</v>
      </c>
      <c r="L89" s="21">
        <v>22.729589355991063</v>
      </c>
      <c r="M89" s="21">
        <v>21.850868118001717</v>
      </c>
      <c r="N89" s="23">
        <v>9.7830964496147104</v>
      </c>
    </row>
    <row r="90" spans="1:14" ht="14.25" x14ac:dyDescent="0.15">
      <c r="A90" s="8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3"/>
    </row>
    <row r="91" spans="1:14" ht="14.25" x14ac:dyDescent="0.15">
      <c r="A91" s="14" t="s">
        <v>42</v>
      </c>
      <c r="B91" s="21">
        <v>147.32250582189448</v>
      </c>
      <c r="C91" s="21">
        <v>39.890223950991022</v>
      </c>
      <c r="D91" s="21">
        <v>60.152841326964754</v>
      </c>
      <c r="E91" s="21">
        <v>18.588497991634021</v>
      </c>
      <c r="F91" s="21">
        <v>23.206758362226324</v>
      </c>
      <c r="G91" s="21">
        <v>187.96319708310676</v>
      </c>
      <c r="H91" s="21">
        <v>221.73422604306296</v>
      </c>
      <c r="I91" s="21">
        <v>10.910640125524317</v>
      </c>
      <c r="J91" s="21">
        <v>10.044716306038261</v>
      </c>
      <c r="K91" s="21">
        <v>44.797125594745346</v>
      </c>
      <c r="L91" s="21">
        <v>23.841769163182768</v>
      </c>
      <c r="M91" s="21">
        <v>22.340834542740268</v>
      </c>
      <c r="N91" s="23">
        <v>8.6015099402281656</v>
      </c>
    </row>
    <row r="92" spans="1:14" ht="14.25" x14ac:dyDescent="0.15">
      <c r="A92" s="14" t="s">
        <v>43</v>
      </c>
      <c r="B92" s="21">
        <v>150.17645162486698</v>
      </c>
      <c r="C92" s="21">
        <v>38.970560964963582</v>
      </c>
      <c r="D92" s="21">
        <v>60.538455613215753</v>
      </c>
      <c r="E92" s="21">
        <v>19.05734606485774</v>
      </c>
      <c r="F92" s="21">
        <v>22.423763483500274</v>
      </c>
      <c r="G92" s="21">
        <v>196.05102119416526</v>
      </c>
      <c r="H92" s="21">
        <v>223.66705561150403</v>
      </c>
      <c r="I92" s="21">
        <v>12.267453305222796</v>
      </c>
      <c r="J92" s="21">
        <v>9.8710205665281112</v>
      </c>
      <c r="K92" s="21">
        <v>44.391063588201561</v>
      </c>
      <c r="L92" s="21">
        <v>27.27368688323952</v>
      </c>
      <c r="M92" s="21">
        <v>25.619007135093192</v>
      </c>
      <c r="N92" s="23">
        <v>8.5016304301311472</v>
      </c>
    </row>
    <row r="93" spans="1:14" ht="14.25" x14ac:dyDescent="0.15">
      <c r="A93" s="14" t="s">
        <v>44</v>
      </c>
      <c r="B93" s="21">
        <v>150.0774647966789</v>
      </c>
      <c r="C93" s="21">
        <v>38.478507891479325</v>
      </c>
      <c r="D93" s="21">
        <v>59.861725620028686</v>
      </c>
      <c r="E93" s="21">
        <v>19.126413746644413</v>
      </c>
      <c r="F93" s="21">
        <v>21.439637828096984</v>
      </c>
      <c r="G93" s="21">
        <v>208.3594276293741</v>
      </c>
      <c r="H93" s="21">
        <v>217.78158425382725</v>
      </c>
      <c r="I93" s="21">
        <v>13.202303294143933</v>
      </c>
      <c r="J93" s="21">
        <v>10.889079212691362</v>
      </c>
      <c r="K93" s="21">
        <v>50.778089592861278</v>
      </c>
      <c r="L93" s="21">
        <v>26.912387484216477</v>
      </c>
      <c r="M93" s="21">
        <v>26.122506090549745</v>
      </c>
      <c r="N93" s="23">
        <v>8.5758551312387929</v>
      </c>
    </row>
    <row r="94" spans="1:14" ht="14.25" x14ac:dyDescent="0.15">
      <c r="A94" s="14" t="s">
        <v>45</v>
      </c>
      <c r="B94" s="21">
        <v>154.03865395286027</v>
      </c>
      <c r="C94" s="21">
        <v>37.994344302296817</v>
      </c>
      <c r="D94" s="21">
        <v>63.175346684464216</v>
      </c>
      <c r="E94" s="21">
        <v>19.22001288019414</v>
      </c>
      <c r="F94" s="21">
        <v>19.99995543185419</v>
      </c>
      <c r="G94" s="21">
        <v>221.11371339562476</v>
      </c>
      <c r="H94" s="21">
        <v>218.04965337124597</v>
      </c>
      <c r="I94" s="21">
        <v>13.203313195959453</v>
      </c>
      <c r="J94" s="21">
        <v>11.364877181332186</v>
      </c>
      <c r="K94" s="21">
        <v>50.584845493380513</v>
      </c>
      <c r="L94" s="21">
        <v>26.740887485487498</v>
      </c>
      <c r="M94" s="21">
        <v>25.738104204781717</v>
      </c>
      <c r="N94" s="23">
        <v>6.9637727826790359</v>
      </c>
    </row>
    <row r="95" spans="1:14" ht="14.25" x14ac:dyDescent="0.15">
      <c r="A95" s="14" t="s">
        <v>46</v>
      </c>
      <c r="B95" s="21">
        <v>151.84877956021728</v>
      </c>
      <c r="C95" s="21">
        <v>38.086209319822188</v>
      </c>
      <c r="D95" s="21">
        <v>66.196146733873306</v>
      </c>
      <c r="E95" s="21">
        <v>19.566721141153224</v>
      </c>
      <c r="F95" s="21">
        <v>19.732073714177055</v>
      </c>
      <c r="G95" s="21">
        <v>237.06047219183102</v>
      </c>
      <c r="H95" s="21">
        <v>222.509445765734</v>
      </c>
      <c r="I95" s="21">
        <v>15.047084145168535</v>
      </c>
      <c r="J95" s="21">
        <v>12.070737830739594</v>
      </c>
      <c r="K95" s="21">
        <v>37.975974271139634</v>
      </c>
      <c r="L95" s="21">
        <v>21.330481920074078</v>
      </c>
      <c r="M95" s="21">
        <v>20.393484006272374</v>
      </c>
      <c r="N95" s="23">
        <v>6.7794554939770322</v>
      </c>
    </row>
    <row r="96" spans="1:14" ht="14.25" x14ac:dyDescent="0.15">
      <c r="A96" s="8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3"/>
    </row>
    <row r="97" spans="1:14" ht="14.25" x14ac:dyDescent="0.15">
      <c r="A97" s="14" t="s">
        <v>47</v>
      </c>
      <c r="B97" s="21">
        <v>160.01338731278679</v>
      </c>
      <c r="C97" s="21">
        <v>39.101015696733619</v>
      </c>
      <c r="D97" s="21">
        <v>69.944334372199009</v>
      </c>
      <c r="E97" s="21">
        <v>20.179405303628958</v>
      </c>
      <c r="F97" s="21">
        <v>20.616899185550452</v>
      </c>
      <c r="G97" s="21">
        <v>248.49652493140917</v>
      </c>
      <c r="H97" s="21">
        <v>229.24679412686339</v>
      </c>
      <c r="I97" s="21">
        <v>18.210682834982229</v>
      </c>
      <c r="J97" s="21">
        <v>14.491984838649522</v>
      </c>
      <c r="K97" s="21">
        <v>40.358810607257915</v>
      </c>
      <c r="L97" s="21">
        <v>22.202814507515871</v>
      </c>
      <c r="M97" s="21">
        <v>21.109079802712134</v>
      </c>
      <c r="N97" s="23">
        <v>6.5624082288224255</v>
      </c>
    </row>
    <row r="98" spans="1:14" ht="14.25" x14ac:dyDescent="0.15">
      <c r="A98" s="14" t="s">
        <v>48</v>
      </c>
      <c r="B98" s="21">
        <v>161.77552992901664</v>
      </c>
      <c r="C98" s="21">
        <v>40.172082196755142</v>
      </c>
      <c r="D98" s="21">
        <v>72.625036285338112</v>
      </c>
      <c r="E98" s="21">
        <v>20.874261926324728</v>
      </c>
      <c r="F98" s="21">
        <v>21.798382897021394</v>
      </c>
      <c r="G98" s="21">
        <v>262.99395624885165</v>
      </c>
      <c r="H98" s="21">
        <v>230.75844238866787</v>
      </c>
      <c r="I98" s="21">
        <v>20.928621983424531</v>
      </c>
      <c r="J98" s="21">
        <v>15.329536102144722</v>
      </c>
      <c r="K98" s="21">
        <v>39.628481625757097</v>
      </c>
      <c r="L98" s="21">
        <v>22.885584039017473</v>
      </c>
      <c r="M98" s="21">
        <v>22.233263353819826</v>
      </c>
      <c r="N98" s="23">
        <v>6.523206851976477</v>
      </c>
    </row>
    <row r="99" spans="1:14" ht="14.25" x14ac:dyDescent="0.15">
      <c r="A99" s="14" t="s">
        <v>49</v>
      </c>
      <c r="B99" s="21">
        <v>165.05609961735522</v>
      </c>
      <c r="C99" s="21">
        <v>41.18295609313185</v>
      </c>
      <c r="D99" s="21">
        <v>73.556434701774862</v>
      </c>
      <c r="E99" s="21">
        <v>21.02384503966967</v>
      </c>
      <c r="F99" s="21">
        <v>21.726441403463259</v>
      </c>
      <c r="G99" s="21">
        <v>278.39029768467475</v>
      </c>
      <c r="H99" s="21">
        <v>246.61132369154939</v>
      </c>
      <c r="I99" s="21">
        <v>23.455909375878246</v>
      </c>
      <c r="J99" s="21">
        <v>16.970404479322049</v>
      </c>
      <c r="K99" s="21">
        <v>39.561579868992801</v>
      </c>
      <c r="L99" s="21">
        <v>22.429037767256848</v>
      </c>
      <c r="M99" s="21">
        <v>21.726441403463259</v>
      </c>
      <c r="N99" s="23">
        <v>6.4314590224182284</v>
      </c>
    </row>
    <row r="100" spans="1:14" ht="14.25" x14ac:dyDescent="0.15">
      <c r="A100" s="14" t="s">
        <v>50</v>
      </c>
      <c r="B100" s="21">
        <v>167.52407688484735</v>
      </c>
      <c r="C100" s="21">
        <v>42.015339359830222</v>
      </c>
      <c r="D100" s="21">
        <v>77.046031511504523</v>
      </c>
      <c r="E100" s="21">
        <v>21.007669679915111</v>
      </c>
      <c r="F100" s="21">
        <v>21.867318567072761</v>
      </c>
      <c r="G100" s="21">
        <v>289.11066636220767</v>
      </c>
      <c r="H100" s="21">
        <v>251.71593977084984</v>
      </c>
      <c r="I100" s="21">
        <v>26.971483834571316</v>
      </c>
      <c r="J100" s="21">
        <v>18.589907184784213</v>
      </c>
      <c r="K100" s="21">
        <v>45.131566575776709</v>
      </c>
      <c r="L100" s="21">
        <v>27.347580222702788</v>
      </c>
      <c r="M100" s="21">
        <v>26.219291058308372</v>
      </c>
      <c r="N100" s="23">
        <v>7.7905680398662174</v>
      </c>
    </row>
    <row r="101" spans="1:14" ht="14.25" x14ac:dyDescent="0.15">
      <c r="A101" s="14" t="s">
        <v>51</v>
      </c>
      <c r="B101" s="21">
        <v>171.93802534763068</v>
      </c>
      <c r="C101" s="21">
        <v>43.345271543962845</v>
      </c>
      <c r="D101" s="21">
        <v>81.559660143140945</v>
      </c>
      <c r="E101" s="21">
        <v>21.37867893660313</v>
      </c>
      <c r="F101" s="21">
        <v>20.095958200406944</v>
      </c>
      <c r="G101" s="21">
        <v>306.14268237215686</v>
      </c>
      <c r="H101" s="21">
        <v>257.45274109404323</v>
      </c>
      <c r="I101" s="21">
        <v>25.333734539874712</v>
      </c>
      <c r="J101" s="21">
        <v>20.309744989772973</v>
      </c>
      <c r="K101" s="21">
        <v>43.826291820036417</v>
      </c>
      <c r="L101" s="21">
        <v>27.845729314925578</v>
      </c>
      <c r="M101" s="21">
        <v>26.937135460119944</v>
      </c>
      <c r="N101" s="23">
        <v>6.9480706543960178</v>
      </c>
    </row>
    <row r="102" spans="1:14" ht="14.25" x14ac:dyDescent="0.15">
      <c r="A102" s="8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3"/>
    </row>
    <row r="103" spans="1:14" ht="14.25" x14ac:dyDescent="0.15">
      <c r="A103" s="14" t="s">
        <v>52</v>
      </c>
      <c r="B103" s="21">
        <v>176.37012424047359</v>
      </c>
      <c r="C103" s="21">
        <v>47.361597558246523</v>
      </c>
      <c r="D103" s="21">
        <v>86.058840007633137</v>
      </c>
      <c r="E103" s="21">
        <v>23.122665474564801</v>
      </c>
      <c r="F103" s="21">
        <v>19.348621224693307</v>
      </c>
      <c r="G103" s="21">
        <v>327.38504978814854</v>
      </c>
      <c r="H103" s="21">
        <v>277.41883014196253</v>
      </c>
      <c r="I103" s="21">
        <v>34.551109329809478</v>
      </c>
      <c r="J103" s="21">
        <v>23.175821027379893</v>
      </c>
      <c r="K103" s="21">
        <v>37.740442498714962</v>
      </c>
      <c r="L103" s="21">
        <v>24.398398742126997</v>
      </c>
      <c r="M103" s="21">
        <v>23.813687661160991</v>
      </c>
      <c r="N103" s="23">
        <v>6.3255107849958883</v>
      </c>
    </row>
    <row r="104" spans="1:14" ht="14.25" x14ac:dyDescent="0.15">
      <c r="A104" s="14" t="s">
        <v>53</v>
      </c>
      <c r="B104" s="21">
        <v>181.26450499402748</v>
      </c>
      <c r="C104" s="21">
        <v>49.017560131115367</v>
      </c>
      <c r="D104" s="21">
        <v>89.891965720492038</v>
      </c>
      <c r="E104" s="21">
        <v>22.896012445278267</v>
      </c>
      <c r="F104" s="21">
        <v>18.031270770992815</v>
      </c>
      <c r="G104" s="21">
        <v>338.04666873594448</v>
      </c>
      <c r="H104" s="21">
        <v>286.17371675253111</v>
      </c>
      <c r="I104" s="21">
        <v>38.019013737078694</v>
      </c>
      <c r="J104" s="21">
        <v>23.319033460433523</v>
      </c>
      <c r="K104" s="21">
        <v>38.019013737078694</v>
      </c>
      <c r="L104" s="21">
        <v>25.011117521054548</v>
      </c>
      <c r="M104" s="21">
        <v>24.535218879004887</v>
      </c>
      <c r="N104" s="23">
        <v>6.4510704811176636</v>
      </c>
    </row>
    <row r="105" spans="1:14" ht="14.25" x14ac:dyDescent="0.15">
      <c r="A105" s="14" t="s">
        <v>54</v>
      </c>
      <c r="B105" s="21">
        <v>187.46778634015109</v>
      </c>
      <c r="C105" s="21">
        <v>53.637053146776957</v>
      </c>
      <c r="D105" s="21">
        <v>93.393423594436825</v>
      </c>
      <c r="E105" s="21">
        <v>25.456648270833597</v>
      </c>
      <c r="F105" s="21">
        <v>17.704417933213488</v>
      </c>
      <c r="G105" s="21">
        <v>369.64519927422361</v>
      </c>
      <c r="H105" s="21">
        <v>298.40848806366046</v>
      </c>
      <c r="I105" s="21">
        <v>43.894385290038173</v>
      </c>
      <c r="J105" s="21">
        <v>26.766146638674829</v>
      </c>
      <c r="K105" s="21">
        <v>35.356455931713327</v>
      </c>
      <c r="L105" s="21">
        <v>23.518590686428567</v>
      </c>
      <c r="M105" s="21">
        <v>22.680511731010178</v>
      </c>
      <c r="N105" s="23">
        <v>6.5998717739198209</v>
      </c>
    </row>
    <row r="106" spans="1:14" ht="14.25" x14ac:dyDescent="0.15">
      <c r="A106" s="14" t="s">
        <v>55</v>
      </c>
      <c r="B106" s="21">
        <v>192.47381113227752</v>
      </c>
      <c r="C106" s="21">
        <v>59.806777304004086</v>
      </c>
      <c r="D106" s="21">
        <v>100.37137408411121</v>
      </c>
      <c r="E106" s="21">
        <v>25.742917187375674</v>
      </c>
      <c r="F106" s="21">
        <v>17.057933004968124</v>
      </c>
      <c r="G106" s="21">
        <v>396.96098361866365</v>
      </c>
      <c r="H106" s="21">
        <v>298.35780990701869</v>
      </c>
      <c r="I106" s="21">
        <v>47.637398269971953</v>
      </c>
      <c r="J106" s="21">
        <v>28.031176492920178</v>
      </c>
      <c r="K106" s="21">
        <v>37.236219608406024</v>
      </c>
      <c r="L106" s="21">
        <v>26.627017373608776</v>
      </c>
      <c r="M106" s="21">
        <v>25.742917187375674</v>
      </c>
      <c r="N106" s="23">
        <v>7.6448663162509574</v>
      </c>
    </row>
    <row r="107" spans="1:14" ht="14.25" x14ac:dyDescent="0.15">
      <c r="A107" s="14" t="s">
        <v>56</v>
      </c>
      <c r="B107" s="21">
        <v>201.10139293812765</v>
      </c>
      <c r="C107" s="21">
        <v>64.114026563006149</v>
      </c>
      <c r="D107" s="21">
        <v>104.95626822157435</v>
      </c>
      <c r="E107" s="21">
        <v>26.7444120505345</v>
      </c>
      <c r="F107" s="21">
        <v>16.067379332685455</v>
      </c>
      <c r="G107" s="21">
        <v>435.11499838030448</v>
      </c>
      <c r="H107" s="21">
        <v>306.47230320699708</v>
      </c>
      <c r="I107" s="21">
        <v>51.311953352769677</v>
      </c>
      <c r="J107" s="21">
        <v>30.217039196631035</v>
      </c>
      <c r="K107" s="21">
        <v>42.811791383219955</v>
      </c>
      <c r="L107" s="21">
        <v>29.543245869776481</v>
      </c>
      <c r="M107" s="21">
        <v>28.765792031098155</v>
      </c>
      <c r="N107" s="23">
        <v>8.1373501781665052</v>
      </c>
    </row>
    <row r="108" spans="1:14" ht="14.25" x14ac:dyDescent="0.15">
      <c r="A108" s="8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3"/>
    </row>
    <row r="109" spans="1:14" ht="14.25" x14ac:dyDescent="0.15">
      <c r="A109" s="14" t="s">
        <v>57</v>
      </c>
      <c r="B109" s="21">
        <v>211.5399893139593</v>
      </c>
      <c r="C109" s="21">
        <v>66.930546447151087</v>
      </c>
      <c r="D109" s="21">
        <v>108.57391204111165</v>
      </c>
      <c r="E109" s="21">
        <v>27.20838350528097</v>
      </c>
      <c r="F109" s="21">
        <v>89</v>
      </c>
      <c r="G109" s="21">
        <v>471.05812053417742</v>
      </c>
      <c r="H109" s="21">
        <v>326.39675327136678</v>
      </c>
      <c r="I109" s="21">
        <v>56.130272078642612</v>
      </c>
      <c r="J109" s="21">
        <v>31.777730353496096</v>
      </c>
      <c r="K109" s="21">
        <v>44.914602542114579</v>
      </c>
      <c r="L109" s="21">
        <v>30.219998473422759</v>
      </c>
      <c r="M109" s="21">
        <v>30.37577166143009</v>
      </c>
      <c r="N109" s="23">
        <v>9.3463912804400273</v>
      </c>
    </row>
    <row r="110" spans="1:14" ht="14.25" x14ac:dyDescent="0.15">
      <c r="A110" s="14" t="s">
        <v>58</v>
      </c>
      <c r="B110" s="21">
        <v>215.15761317383618</v>
      </c>
      <c r="C110" s="21">
        <v>69.614382900844276</v>
      </c>
      <c r="D110" s="21">
        <v>112.78047608991797</v>
      </c>
      <c r="E110" s="21">
        <v>30.278374718954574</v>
      </c>
      <c r="F110" s="21">
        <v>15.682645367253395</v>
      </c>
      <c r="G110" s="21">
        <v>515.50873880476502</v>
      </c>
      <c r="H110" s="21">
        <v>326.9029311537044</v>
      </c>
      <c r="I110" s="21">
        <v>58.900496461829583</v>
      </c>
      <c r="J110" s="21">
        <v>30.847711679481925</v>
      </c>
      <c r="K110" s="21">
        <v>49.687589282386995</v>
      </c>
      <c r="L110" s="21">
        <v>34.31549134814852</v>
      </c>
      <c r="M110" s="21">
        <v>32.296933033551547</v>
      </c>
      <c r="N110" s="23">
        <v>9.9375178564773989</v>
      </c>
    </row>
    <row r="111" spans="1:14" ht="14.25" x14ac:dyDescent="0.15">
      <c r="A111" s="15" t="s">
        <v>59</v>
      </c>
      <c r="B111" s="21">
        <v>227.2</v>
      </c>
      <c r="C111" s="21">
        <v>73</v>
      </c>
      <c r="D111" s="21">
        <v>120.7</v>
      </c>
      <c r="E111" s="21">
        <v>33.200000000000003</v>
      </c>
      <c r="F111" s="21">
        <v>15.4</v>
      </c>
      <c r="G111" s="21">
        <v>563.1</v>
      </c>
      <c r="H111" s="21">
        <v>354.8</v>
      </c>
      <c r="I111" s="21">
        <v>65.2</v>
      </c>
      <c r="J111" s="21">
        <v>32.6</v>
      </c>
      <c r="K111" s="21">
        <v>35.4</v>
      </c>
      <c r="L111" s="21">
        <v>25.8</v>
      </c>
      <c r="M111" s="21">
        <v>24.7</v>
      </c>
      <c r="N111" s="23">
        <v>8</v>
      </c>
    </row>
    <row r="112" spans="1:14" ht="14.25" x14ac:dyDescent="0.15">
      <c r="A112" s="15" t="s">
        <v>60</v>
      </c>
      <c r="B112" s="21">
        <v>231.1</v>
      </c>
      <c r="C112" s="21">
        <v>74.8</v>
      </c>
      <c r="D112" s="21">
        <v>142.6</v>
      </c>
      <c r="E112" s="21">
        <v>34.700000000000003</v>
      </c>
      <c r="F112" s="21">
        <v>16</v>
      </c>
      <c r="G112" s="21">
        <v>605.6</v>
      </c>
      <c r="H112" s="21">
        <v>358.4</v>
      </c>
      <c r="I112" s="21">
        <v>72.099999999999994</v>
      </c>
      <c r="J112" s="21">
        <v>33.1</v>
      </c>
      <c r="K112" s="21">
        <v>48.2</v>
      </c>
      <c r="L112" s="21">
        <v>36.299999999999997</v>
      </c>
      <c r="M112" s="21">
        <v>34.200000000000003</v>
      </c>
      <c r="N112" s="23">
        <v>11</v>
      </c>
    </row>
    <row r="113" spans="1:15" ht="14.25" x14ac:dyDescent="0.15">
      <c r="A113" s="15" t="s">
        <v>61</v>
      </c>
      <c r="B113" s="21">
        <v>237</v>
      </c>
      <c r="C113" s="21">
        <v>75.900000000000006</v>
      </c>
      <c r="D113" s="21">
        <v>148.30000000000001</v>
      </c>
      <c r="E113" s="21">
        <v>37</v>
      </c>
      <c r="F113" s="21">
        <v>17.5</v>
      </c>
      <c r="G113" s="21">
        <v>644.70000000000005</v>
      </c>
      <c r="H113" s="21">
        <v>360.5</v>
      </c>
      <c r="I113" s="21">
        <v>77</v>
      </c>
      <c r="J113" s="21">
        <v>32.299999999999997</v>
      </c>
      <c r="K113" s="21">
        <v>50.2</v>
      </c>
      <c r="L113" s="21">
        <v>38.200000000000003</v>
      </c>
      <c r="M113" s="21">
        <v>36.299999999999997</v>
      </c>
      <c r="N113" s="23">
        <v>11.2</v>
      </c>
      <c r="O113" s="1"/>
    </row>
    <row r="114" spans="1:15" ht="14.25" x14ac:dyDescent="0.15">
      <c r="A114" s="8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3"/>
      <c r="O114" s="1"/>
    </row>
    <row r="115" spans="1:15" ht="14.25" x14ac:dyDescent="0.15">
      <c r="A115" s="26" t="s">
        <v>78</v>
      </c>
      <c r="B115" s="21">
        <v>239.53931356326649</v>
      </c>
      <c r="C115" s="21">
        <v>78.120674913421382</v>
      </c>
      <c r="D115" s="21">
        <v>164.59677634317327</v>
      </c>
      <c r="E115" s="21">
        <v>38.752775744453125</v>
      </c>
      <c r="F115" s="21">
        <v>17.479757313304916</v>
      </c>
      <c r="G115" s="21">
        <v>703.18859479154492</v>
      </c>
      <c r="H115" s="21">
        <v>356.66906564802224</v>
      </c>
      <c r="I115" s="21">
        <v>83.656785734057536</v>
      </c>
      <c r="J115" s="21">
        <v>33.883048633708356</v>
      </c>
      <c r="K115" s="21">
        <v>52.131710227657173</v>
      </c>
      <c r="L115" s="21">
        <v>40.29058430574095</v>
      </c>
      <c r="M115" s="21">
        <v>38.08639203456174</v>
      </c>
      <c r="N115" s="23">
        <v>12.148687634173797</v>
      </c>
      <c r="O115" s="1"/>
    </row>
    <row r="116" spans="1:15" ht="14.25" x14ac:dyDescent="0.15">
      <c r="A116" s="29" t="s">
        <v>79</v>
      </c>
      <c r="B116" s="21">
        <v>253.71223758320531</v>
      </c>
      <c r="C116" s="21">
        <v>79.877112135176645</v>
      </c>
      <c r="D116" s="21">
        <v>169.89247311827955</v>
      </c>
      <c r="E116" s="21">
        <v>41.116231438812086</v>
      </c>
      <c r="F116" s="21">
        <v>17.613927291346648</v>
      </c>
      <c r="G116" s="21">
        <v>767.48591909882236</v>
      </c>
      <c r="H116" s="21">
        <v>355.094726062468</v>
      </c>
      <c r="I116" s="21">
        <v>91.602662570404505</v>
      </c>
      <c r="J116" s="21">
        <v>33.128520225294416</v>
      </c>
      <c r="K116" s="21">
        <v>49.667178699436761</v>
      </c>
      <c r="L116" s="21">
        <v>38.965693804403479</v>
      </c>
      <c r="M116" s="21">
        <v>36.815156169994879</v>
      </c>
      <c r="N116" s="23">
        <v>12.749615975422428</v>
      </c>
      <c r="O116" s="1"/>
    </row>
    <row r="117" spans="1:15" ht="14.25" x14ac:dyDescent="0.15">
      <c r="A117" s="29" t="s">
        <v>80</v>
      </c>
      <c r="B117" s="21">
        <v>258.76024590163934</v>
      </c>
      <c r="C117" s="21">
        <v>82.018442622950829</v>
      </c>
      <c r="D117" s="21">
        <v>175.97336065573771</v>
      </c>
      <c r="E117" s="21">
        <v>42.930327868852459</v>
      </c>
      <c r="F117" s="21">
        <v>18.186475409836067</v>
      </c>
      <c r="G117" s="21">
        <v>804.40573770491801</v>
      </c>
      <c r="H117" s="21">
        <v>333.70901639344265</v>
      </c>
      <c r="I117" s="21">
        <v>97.950819672131161</v>
      </c>
      <c r="J117" s="21">
        <v>32.786885245901637</v>
      </c>
      <c r="K117" s="21">
        <v>48.97540983606558</v>
      </c>
      <c r="L117" s="21">
        <v>40.471311475409841</v>
      </c>
      <c r="M117" s="21">
        <v>38.268442622950815</v>
      </c>
      <c r="N117" s="23">
        <v>14.241803278688524</v>
      </c>
      <c r="O117" s="1"/>
    </row>
    <row r="118" spans="1:15" ht="14.25" x14ac:dyDescent="0.15">
      <c r="A118" s="29" t="s">
        <v>65</v>
      </c>
      <c r="B118" s="21">
        <v>264.09207161125317</v>
      </c>
      <c r="C118" s="21">
        <v>82.097186700767267</v>
      </c>
      <c r="D118" s="21">
        <v>183.47826086956522</v>
      </c>
      <c r="E118" s="21">
        <v>43.375959079283888</v>
      </c>
      <c r="F118" s="21">
        <v>18.874680306905372</v>
      </c>
      <c r="G118" s="21">
        <v>850.17902813299236</v>
      </c>
      <c r="H118" s="21">
        <v>317.4936061381074</v>
      </c>
      <c r="I118" s="21">
        <v>99.181585677749368</v>
      </c>
      <c r="J118" s="21">
        <v>28.235294117647058</v>
      </c>
      <c r="K118" s="21">
        <v>47.979539641943738</v>
      </c>
      <c r="L118" s="21">
        <v>40.204603580562662</v>
      </c>
      <c r="M118" s="21">
        <v>38.056265984654736</v>
      </c>
      <c r="N118" s="23">
        <v>15.447570332480817</v>
      </c>
      <c r="O118" s="1"/>
    </row>
    <row r="119" spans="1:15" ht="14.25" x14ac:dyDescent="0.15">
      <c r="A119" s="29" t="s">
        <v>66</v>
      </c>
      <c r="B119" s="21">
        <v>272.94661190965093</v>
      </c>
      <c r="C119" s="21">
        <v>85.831622176591367</v>
      </c>
      <c r="D119" s="21">
        <v>190.91375770020534</v>
      </c>
      <c r="E119" s="21">
        <v>46.919917864476389</v>
      </c>
      <c r="F119" s="21">
        <v>22.227926078028748</v>
      </c>
      <c r="G119" s="21">
        <v>912.16632443531819</v>
      </c>
      <c r="H119" s="21">
        <v>310.16427104722794</v>
      </c>
      <c r="I119" s="21">
        <v>111.39630390143736</v>
      </c>
      <c r="J119" s="21">
        <v>28.901437371663242</v>
      </c>
      <c r="K119" s="21">
        <v>49.178644763860376</v>
      </c>
      <c r="L119" s="21">
        <v>43.839835728952771</v>
      </c>
      <c r="M119" s="21">
        <v>41.68377823408624</v>
      </c>
      <c r="N119" s="23">
        <v>22.279260780287473</v>
      </c>
      <c r="O119" s="1"/>
    </row>
    <row r="120" spans="1:15" ht="14.25" x14ac:dyDescent="0.15">
      <c r="A120" s="35" t="s">
        <v>67</v>
      </c>
      <c r="B120" s="21">
        <v>282.9418550375371</v>
      </c>
      <c r="C120" s="21">
        <v>86.671505740059516</v>
      </c>
      <c r="D120" s="21">
        <v>194.05986605499683</v>
      </c>
      <c r="E120" s="21">
        <v>46.677181027268105</v>
      </c>
      <c r="F120" s="21">
        <v>22.464678534048637</v>
      </c>
      <c r="G120" s="21">
        <v>978.21594467828731</v>
      </c>
      <c r="H120" s="21">
        <v>297.69554551642028</v>
      </c>
      <c r="I120" s="21">
        <v>117.82389748292788</v>
      </c>
      <c r="J120" s="21">
        <v>30.535512698455129</v>
      </c>
      <c r="K120" s="21">
        <v>50.018609184506467</v>
      </c>
      <c r="L120" s="21">
        <v>47.139840310578037</v>
      </c>
      <c r="M120" s="21">
        <v>44.87795048106284</v>
      </c>
      <c r="N120" s="23">
        <v>28.376436043008805</v>
      </c>
      <c r="O120" s="1"/>
    </row>
    <row r="121" spans="1:15" ht="15" thickBot="1" x14ac:dyDescent="0.2">
      <c r="A121" s="31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5"/>
      <c r="O121" s="1"/>
    </row>
  </sheetData>
  <phoneticPr fontId="1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0"/>
  <sheetViews>
    <sheetView workbookViewId="0"/>
  </sheetViews>
  <sheetFormatPr defaultRowHeight="13.5" x14ac:dyDescent="0.15"/>
  <sheetData>
    <row r="1" spans="1:34" ht="17.25" x14ac:dyDescent="0.15">
      <c r="A1" s="69" t="s">
        <v>81</v>
      </c>
      <c r="B1" s="70"/>
      <c r="C1" s="70"/>
      <c r="D1" s="70"/>
      <c r="E1" s="70"/>
      <c r="F1" s="70"/>
      <c r="G1" s="70"/>
      <c r="H1" s="70"/>
      <c r="I1" s="70"/>
      <c r="J1" s="70"/>
      <c r="K1" s="51"/>
      <c r="L1" s="70"/>
      <c r="M1" s="70"/>
      <c r="N1" s="70"/>
      <c r="O1" s="70"/>
      <c r="P1" s="51"/>
      <c r="Q1" s="51"/>
      <c r="R1" s="51"/>
      <c r="S1" s="51"/>
      <c r="T1" s="71" t="s">
        <v>82</v>
      </c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</row>
    <row r="2" spans="1:34" ht="15" thickBot="1" x14ac:dyDescent="0.2">
      <c r="A2" s="51"/>
      <c r="B2" s="70"/>
      <c r="C2" s="70"/>
      <c r="D2" s="70"/>
      <c r="E2" s="70"/>
      <c r="F2" s="70"/>
      <c r="G2" s="70"/>
      <c r="H2" s="70"/>
      <c r="I2" s="70"/>
      <c r="J2" s="70"/>
      <c r="K2" s="51"/>
      <c r="L2" s="70"/>
      <c r="M2" s="70"/>
      <c r="N2" s="70"/>
      <c r="O2" s="70"/>
      <c r="P2" s="51"/>
      <c r="Q2" s="51"/>
      <c r="R2" s="51"/>
      <c r="S2" s="51"/>
      <c r="T2" s="72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</row>
    <row r="3" spans="1:34" ht="14.25" x14ac:dyDescent="0.15">
      <c r="A3" s="73"/>
      <c r="B3" s="74"/>
      <c r="C3" s="75" t="s">
        <v>83</v>
      </c>
      <c r="D3" s="76"/>
      <c r="E3" s="76"/>
      <c r="F3" s="76"/>
      <c r="G3" s="76"/>
      <c r="H3" s="76"/>
      <c r="I3" s="124" t="s">
        <v>84</v>
      </c>
      <c r="J3" s="125"/>
      <c r="K3" s="125"/>
      <c r="L3" s="126" t="s">
        <v>85</v>
      </c>
      <c r="M3" s="76"/>
      <c r="N3" s="76"/>
      <c r="O3" s="74" t="s">
        <v>86</v>
      </c>
      <c r="P3" s="76"/>
      <c r="Q3" s="76"/>
      <c r="R3" s="77"/>
      <c r="S3" s="51"/>
      <c r="T3" s="73"/>
      <c r="U3" s="74"/>
      <c r="V3" s="75" t="s">
        <v>87</v>
      </c>
      <c r="W3" s="76"/>
      <c r="X3" s="76"/>
      <c r="Y3" s="76"/>
      <c r="Z3" s="74" t="s">
        <v>87</v>
      </c>
      <c r="AA3" s="76"/>
      <c r="AB3" s="76"/>
      <c r="AC3" s="76"/>
      <c r="AD3" s="76"/>
      <c r="AE3" s="76"/>
      <c r="AF3" s="74" t="s">
        <v>86</v>
      </c>
      <c r="AG3" s="76"/>
      <c r="AH3" s="77"/>
    </row>
    <row r="4" spans="1:34" ht="14.25" x14ac:dyDescent="0.15">
      <c r="A4" s="43"/>
      <c r="B4" s="55"/>
      <c r="C4" s="56" t="s">
        <v>88</v>
      </c>
      <c r="D4" s="78" t="s">
        <v>89</v>
      </c>
      <c r="E4" s="78" t="s">
        <v>90</v>
      </c>
      <c r="F4" s="78" t="s">
        <v>91</v>
      </c>
      <c r="G4" s="78" t="s">
        <v>92</v>
      </c>
      <c r="H4" s="78" t="s">
        <v>93</v>
      </c>
      <c r="I4" s="78" t="s">
        <v>94</v>
      </c>
      <c r="J4" s="78" t="s">
        <v>84</v>
      </c>
      <c r="K4" s="78" t="s">
        <v>84</v>
      </c>
      <c r="L4" s="79" t="s">
        <v>95</v>
      </c>
      <c r="M4" s="57" t="s">
        <v>96</v>
      </c>
      <c r="N4" s="78" t="s">
        <v>97</v>
      </c>
      <c r="O4" s="55" t="s">
        <v>98</v>
      </c>
      <c r="P4" s="78" t="s">
        <v>99</v>
      </c>
      <c r="Q4" s="78" t="s">
        <v>100</v>
      </c>
      <c r="R4" s="80"/>
      <c r="S4" s="51"/>
      <c r="T4" s="43"/>
      <c r="U4" s="55"/>
      <c r="V4" s="56" t="s">
        <v>83</v>
      </c>
      <c r="W4" s="79" t="s">
        <v>101</v>
      </c>
      <c r="X4" s="79" t="s">
        <v>102</v>
      </c>
      <c r="Y4" s="79" t="s">
        <v>103</v>
      </c>
      <c r="Z4" s="55" t="s">
        <v>83</v>
      </c>
      <c r="AA4" s="79" t="s">
        <v>104</v>
      </c>
      <c r="AB4" s="79" t="s">
        <v>97</v>
      </c>
      <c r="AC4" s="79" t="s">
        <v>105</v>
      </c>
      <c r="AD4" s="79" t="s">
        <v>106</v>
      </c>
      <c r="AE4" s="79" t="s">
        <v>99</v>
      </c>
      <c r="AF4" s="55"/>
      <c r="AG4" s="79" t="s">
        <v>99</v>
      </c>
      <c r="AH4" s="81" t="s">
        <v>100</v>
      </c>
    </row>
    <row r="5" spans="1:34" ht="14.25" x14ac:dyDescent="0.15">
      <c r="A5" s="43"/>
      <c r="B5" s="55" t="s">
        <v>107</v>
      </c>
      <c r="C5" s="56" t="s">
        <v>108</v>
      </c>
      <c r="D5" s="78"/>
      <c r="E5" s="78"/>
      <c r="F5" s="78" t="s">
        <v>109</v>
      </c>
      <c r="G5" s="78"/>
      <c r="H5" s="78" t="s">
        <v>110</v>
      </c>
      <c r="I5" s="78" t="s">
        <v>111</v>
      </c>
      <c r="J5" s="78"/>
      <c r="K5" s="78"/>
      <c r="L5" s="79" t="s">
        <v>112</v>
      </c>
      <c r="M5" s="57" t="s">
        <v>113</v>
      </c>
      <c r="N5" s="78" t="s">
        <v>114</v>
      </c>
      <c r="O5" s="55"/>
      <c r="P5" s="78"/>
      <c r="Q5" s="78"/>
      <c r="R5" s="82"/>
      <c r="S5" s="51"/>
      <c r="T5" s="43"/>
      <c r="U5" s="55" t="s">
        <v>107</v>
      </c>
      <c r="V5" s="56" t="s">
        <v>88</v>
      </c>
      <c r="W5" s="79"/>
      <c r="X5" s="79"/>
      <c r="Y5" s="79"/>
      <c r="Z5" s="55" t="s">
        <v>115</v>
      </c>
      <c r="AA5" s="79" t="s">
        <v>116</v>
      </c>
      <c r="AB5" s="79" t="s">
        <v>114</v>
      </c>
      <c r="AC5" s="79" t="s">
        <v>117</v>
      </c>
      <c r="AD5" s="79" t="s">
        <v>118</v>
      </c>
      <c r="AE5" s="79"/>
      <c r="AF5" s="55"/>
      <c r="AG5" s="79"/>
      <c r="AH5" s="81"/>
    </row>
    <row r="6" spans="1:34" ht="14.25" x14ac:dyDescent="0.15">
      <c r="A6" s="43"/>
      <c r="B6" s="55"/>
      <c r="C6" s="56"/>
      <c r="D6" s="78"/>
      <c r="E6" s="78"/>
      <c r="F6" s="78" t="s">
        <v>119</v>
      </c>
      <c r="G6" s="78" t="s">
        <v>120</v>
      </c>
      <c r="H6" s="78" t="s">
        <v>121</v>
      </c>
      <c r="I6" s="78"/>
      <c r="J6" s="78" t="s">
        <v>94</v>
      </c>
      <c r="K6" s="78" t="s">
        <v>122</v>
      </c>
      <c r="L6" s="79" t="s">
        <v>123</v>
      </c>
      <c r="M6" s="57" t="s">
        <v>124</v>
      </c>
      <c r="N6" s="78" t="s">
        <v>125</v>
      </c>
      <c r="O6" s="55"/>
      <c r="P6" s="78" t="s">
        <v>126</v>
      </c>
      <c r="Q6" s="78" t="s">
        <v>98</v>
      </c>
      <c r="R6" s="82" t="s">
        <v>127</v>
      </c>
      <c r="S6" s="51"/>
      <c r="T6" s="43"/>
      <c r="U6" s="55"/>
      <c r="V6" s="56" t="s">
        <v>108</v>
      </c>
      <c r="W6" s="79"/>
      <c r="X6" s="79"/>
      <c r="Y6" s="79" t="s">
        <v>90</v>
      </c>
      <c r="Z6" s="55" t="s">
        <v>128</v>
      </c>
      <c r="AA6" s="79" t="s">
        <v>129</v>
      </c>
      <c r="AB6" s="79" t="s">
        <v>125</v>
      </c>
      <c r="AC6" s="79" t="s">
        <v>130</v>
      </c>
      <c r="AD6" s="79" t="s">
        <v>131</v>
      </c>
      <c r="AE6" s="79" t="s">
        <v>132</v>
      </c>
      <c r="AF6" s="55"/>
      <c r="AG6" s="79" t="s">
        <v>126</v>
      </c>
      <c r="AH6" s="81"/>
    </row>
    <row r="7" spans="1:34" ht="14.25" x14ac:dyDescent="0.15">
      <c r="A7" s="43"/>
      <c r="B7" s="55"/>
      <c r="C7" s="56"/>
      <c r="D7" s="78"/>
      <c r="E7" s="78"/>
      <c r="F7" s="78" t="s">
        <v>133</v>
      </c>
      <c r="G7" s="78"/>
      <c r="H7" s="78" t="s">
        <v>134</v>
      </c>
      <c r="I7" s="78"/>
      <c r="J7" s="78"/>
      <c r="K7" s="78"/>
      <c r="L7" s="127" t="s">
        <v>135</v>
      </c>
      <c r="M7" s="57" t="s">
        <v>136</v>
      </c>
      <c r="N7" s="78" t="s">
        <v>111</v>
      </c>
      <c r="O7" s="55"/>
      <c r="P7" s="78"/>
      <c r="Q7" s="78"/>
      <c r="R7" s="82"/>
      <c r="S7" s="51"/>
      <c r="T7" s="43"/>
      <c r="U7" s="55"/>
      <c r="V7" s="56"/>
      <c r="W7" s="79"/>
      <c r="X7" s="79"/>
      <c r="Y7" s="79"/>
      <c r="Z7" s="55" t="s">
        <v>137</v>
      </c>
      <c r="AA7" s="79" t="s">
        <v>138</v>
      </c>
      <c r="AB7" s="79" t="s">
        <v>111</v>
      </c>
      <c r="AC7" s="79" t="s">
        <v>139</v>
      </c>
      <c r="AD7" s="79" t="s">
        <v>140</v>
      </c>
      <c r="AE7" s="79"/>
      <c r="AF7" s="55" t="s">
        <v>141</v>
      </c>
      <c r="AG7" s="79"/>
      <c r="AH7" s="81"/>
    </row>
    <row r="8" spans="1:34" ht="14.25" x14ac:dyDescent="0.15">
      <c r="A8" s="83"/>
      <c r="B8" s="84"/>
      <c r="C8" s="85"/>
      <c r="D8" s="86" t="s">
        <v>142</v>
      </c>
      <c r="E8" s="86" t="s">
        <v>143</v>
      </c>
      <c r="F8" s="86" t="s">
        <v>144</v>
      </c>
      <c r="G8" s="86" t="s">
        <v>145</v>
      </c>
      <c r="H8" s="86"/>
      <c r="I8" s="86"/>
      <c r="J8" s="128" t="s">
        <v>146</v>
      </c>
      <c r="K8" s="86" t="s">
        <v>144</v>
      </c>
      <c r="L8" s="87"/>
      <c r="M8" s="88" t="s">
        <v>147</v>
      </c>
      <c r="N8" s="86"/>
      <c r="O8" s="84"/>
      <c r="P8" s="86" t="s">
        <v>148</v>
      </c>
      <c r="Q8" s="86"/>
      <c r="R8" s="89"/>
      <c r="S8" s="51"/>
      <c r="T8" s="83"/>
      <c r="U8" s="84"/>
      <c r="V8" s="85"/>
      <c r="W8" s="87" t="s">
        <v>143</v>
      </c>
      <c r="X8" s="87" t="s">
        <v>145</v>
      </c>
      <c r="Y8" s="87" t="s">
        <v>134</v>
      </c>
      <c r="Z8" s="84"/>
      <c r="AA8" s="87" t="s">
        <v>149</v>
      </c>
      <c r="AB8" s="87"/>
      <c r="AC8" s="87" t="s">
        <v>150</v>
      </c>
      <c r="AD8" s="87" t="s">
        <v>111</v>
      </c>
      <c r="AE8" s="87" t="s">
        <v>111</v>
      </c>
      <c r="AF8" s="84"/>
      <c r="AG8" s="87" t="s">
        <v>148</v>
      </c>
      <c r="AH8" s="90" t="s">
        <v>98</v>
      </c>
    </row>
    <row r="9" spans="1:34" ht="14.25" x14ac:dyDescent="0.15">
      <c r="A9" s="37" t="s">
        <v>151</v>
      </c>
      <c r="B9" s="38">
        <v>2009</v>
      </c>
      <c r="C9" s="39">
        <v>1749</v>
      </c>
      <c r="D9" s="38">
        <v>64</v>
      </c>
      <c r="E9" s="38">
        <v>851</v>
      </c>
      <c r="F9" s="38">
        <v>412</v>
      </c>
      <c r="G9" s="38">
        <v>172</v>
      </c>
      <c r="H9" s="38">
        <v>250</v>
      </c>
      <c r="I9" s="40" t="s">
        <v>152</v>
      </c>
      <c r="J9" s="40" t="s">
        <v>152</v>
      </c>
      <c r="K9" s="40" t="s">
        <v>152</v>
      </c>
      <c r="L9" s="38">
        <v>200</v>
      </c>
      <c r="M9" s="38">
        <v>134</v>
      </c>
      <c r="N9" s="41">
        <v>66</v>
      </c>
      <c r="O9" s="38">
        <v>60</v>
      </c>
      <c r="P9" s="38">
        <v>16</v>
      </c>
      <c r="Q9" s="41">
        <v>44</v>
      </c>
      <c r="R9" s="66" t="s">
        <v>23</v>
      </c>
      <c r="S9" s="51"/>
      <c r="T9" s="37" t="s">
        <v>151</v>
      </c>
      <c r="U9" s="38">
        <v>680</v>
      </c>
      <c r="V9" s="39">
        <v>453</v>
      </c>
      <c r="W9" s="38">
        <v>240</v>
      </c>
      <c r="X9" s="38">
        <v>93</v>
      </c>
      <c r="Y9" s="38">
        <v>120</v>
      </c>
      <c r="Z9" s="38">
        <v>123</v>
      </c>
      <c r="AA9" s="40" t="s">
        <v>153</v>
      </c>
      <c r="AB9" s="38">
        <v>52</v>
      </c>
      <c r="AC9" s="38">
        <v>56</v>
      </c>
      <c r="AD9" s="41">
        <v>8</v>
      </c>
      <c r="AE9" s="38">
        <v>7</v>
      </c>
      <c r="AF9" s="38">
        <v>104</v>
      </c>
      <c r="AG9" s="40" t="s">
        <v>152</v>
      </c>
      <c r="AH9" s="63" t="s">
        <v>152</v>
      </c>
    </row>
    <row r="10" spans="1:34" ht="14.25" x14ac:dyDescent="0.15">
      <c r="A10" s="43"/>
      <c r="B10" s="41"/>
      <c r="C10" s="4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66"/>
      <c r="S10" s="51"/>
      <c r="T10" s="43"/>
      <c r="U10" s="41"/>
      <c r="V10" s="44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2"/>
    </row>
    <row r="11" spans="1:34" ht="14.25" x14ac:dyDescent="0.15">
      <c r="A11" s="37" t="s">
        <v>31</v>
      </c>
      <c r="B11" s="38">
        <v>2048</v>
      </c>
      <c r="C11" s="39">
        <v>1899</v>
      </c>
      <c r="D11" s="38">
        <v>87</v>
      </c>
      <c r="E11" s="38">
        <v>883</v>
      </c>
      <c r="F11" s="38">
        <v>503</v>
      </c>
      <c r="G11" s="38">
        <v>149</v>
      </c>
      <c r="H11" s="38">
        <v>277</v>
      </c>
      <c r="I11" s="40" t="s">
        <v>152</v>
      </c>
      <c r="J11" s="40" t="s">
        <v>152</v>
      </c>
      <c r="K11" s="40" t="s">
        <v>152</v>
      </c>
      <c r="L11" s="38">
        <v>91</v>
      </c>
      <c r="M11" s="38">
        <v>45</v>
      </c>
      <c r="N11" s="41">
        <v>46</v>
      </c>
      <c r="O11" s="38">
        <v>58</v>
      </c>
      <c r="P11" s="38">
        <v>16</v>
      </c>
      <c r="Q11" s="41">
        <v>42</v>
      </c>
      <c r="R11" s="66" t="s">
        <v>23</v>
      </c>
      <c r="S11" s="51"/>
      <c r="T11" s="37" t="s">
        <v>31</v>
      </c>
      <c r="U11" s="38">
        <v>741</v>
      </c>
      <c r="V11" s="39">
        <v>509</v>
      </c>
      <c r="W11" s="38">
        <v>265</v>
      </c>
      <c r="X11" s="38">
        <v>87</v>
      </c>
      <c r="Y11" s="38">
        <v>157</v>
      </c>
      <c r="Z11" s="38">
        <v>129</v>
      </c>
      <c r="AA11" s="38">
        <v>7</v>
      </c>
      <c r="AB11" s="38">
        <v>47</v>
      </c>
      <c r="AC11" s="38">
        <v>58</v>
      </c>
      <c r="AD11" s="41">
        <v>8</v>
      </c>
      <c r="AE11" s="38">
        <v>9</v>
      </c>
      <c r="AF11" s="38">
        <v>103</v>
      </c>
      <c r="AG11" s="40" t="s">
        <v>152</v>
      </c>
      <c r="AH11" s="63" t="s">
        <v>152</v>
      </c>
    </row>
    <row r="12" spans="1:34" ht="14.25" x14ac:dyDescent="0.15">
      <c r="A12" s="43"/>
      <c r="B12" s="41"/>
      <c r="C12" s="44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66"/>
      <c r="S12" s="51"/>
      <c r="T12" s="43"/>
      <c r="U12" s="41"/>
      <c r="V12" s="44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2"/>
    </row>
    <row r="13" spans="1:34" ht="14.25" x14ac:dyDescent="0.15">
      <c r="A13" s="37" t="s">
        <v>36</v>
      </c>
      <c r="B13" s="38">
        <v>2183</v>
      </c>
      <c r="C13" s="39">
        <v>2045</v>
      </c>
      <c r="D13" s="38">
        <v>58</v>
      </c>
      <c r="E13" s="38">
        <v>921</v>
      </c>
      <c r="F13" s="38">
        <v>596</v>
      </c>
      <c r="G13" s="38">
        <v>141</v>
      </c>
      <c r="H13" s="38">
        <v>329</v>
      </c>
      <c r="I13" s="40" t="s">
        <v>152</v>
      </c>
      <c r="J13" s="40" t="s">
        <v>152</v>
      </c>
      <c r="K13" s="40" t="s">
        <v>152</v>
      </c>
      <c r="L13" s="38">
        <v>103</v>
      </c>
      <c r="M13" s="38">
        <v>63</v>
      </c>
      <c r="N13" s="41">
        <v>40</v>
      </c>
      <c r="O13" s="38">
        <v>35</v>
      </c>
      <c r="P13" s="38">
        <v>13</v>
      </c>
      <c r="Q13" s="41">
        <v>22</v>
      </c>
      <c r="R13" s="66" t="s">
        <v>23</v>
      </c>
      <c r="S13" s="51"/>
      <c r="T13" s="37" t="s">
        <v>36</v>
      </c>
      <c r="U13" s="38">
        <v>797</v>
      </c>
      <c r="V13" s="39">
        <v>512</v>
      </c>
      <c r="W13" s="38">
        <v>206</v>
      </c>
      <c r="X13" s="38">
        <v>124</v>
      </c>
      <c r="Y13" s="38">
        <v>182</v>
      </c>
      <c r="Z13" s="38">
        <v>136</v>
      </c>
      <c r="AA13" s="38">
        <v>12</v>
      </c>
      <c r="AB13" s="38">
        <v>34</v>
      </c>
      <c r="AC13" s="38">
        <v>75</v>
      </c>
      <c r="AD13" s="41">
        <v>8</v>
      </c>
      <c r="AE13" s="38">
        <v>7</v>
      </c>
      <c r="AF13" s="38">
        <v>149</v>
      </c>
      <c r="AG13" s="40" t="s">
        <v>152</v>
      </c>
      <c r="AH13" s="63" t="s">
        <v>152</v>
      </c>
    </row>
    <row r="14" spans="1:34" ht="14.25" x14ac:dyDescent="0.15">
      <c r="A14" s="43"/>
      <c r="B14" s="41"/>
      <c r="C14" s="44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66"/>
      <c r="S14" s="51"/>
      <c r="T14" s="43"/>
      <c r="U14" s="41"/>
      <c r="V14" s="44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2"/>
    </row>
    <row r="15" spans="1:34" ht="14.25" x14ac:dyDescent="0.15">
      <c r="A15" s="37" t="s">
        <v>154</v>
      </c>
      <c r="B15" s="38">
        <v>2471</v>
      </c>
      <c r="C15" s="39">
        <v>2355</v>
      </c>
      <c r="D15" s="38">
        <v>92</v>
      </c>
      <c r="E15" s="38">
        <v>1005</v>
      </c>
      <c r="F15" s="38">
        <v>735</v>
      </c>
      <c r="G15" s="38">
        <v>105</v>
      </c>
      <c r="H15" s="38">
        <v>418</v>
      </c>
      <c r="I15" s="40" t="s">
        <v>152</v>
      </c>
      <c r="J15" s="40" t="s">
        <v>152</v>
      </c>
      <c r="K15" s="40" t="s">
        <v>152</v>
      </c>
      <c r="L15" s="38">
        <v>94</v>
      </c>
      <c r="M15" s="38">
        <v>65</v>
      </c>
      <c r="N15" s="41">
        <v>29</v>
      </c>
      <c r="O15" s="38">
        <v>22</v>
      </c>
      <c r="P15" s="38">
        <v>9</v>
      </c>
      <c r="Q15" s="41">
        <v>13</v>
      </c>
      <c r="R15" s="66" t="s">
        <v>23</v>
      </c>
      <c r="S15" s="51"/>
      <c r="T15" s="37" t="s">
        <v>154</v>
      </c>
      <c r="U15" s="38">
        <v>973</v>
      </c>
      <c r="V15" s="39">
        <v>610</v>
      </c>
      <c r="W15" s="38">
        <v>197</v>
      </c>
      <c r="X15" s="38">
        <v>161</v>
      </c>
      <c r="Y15" s="38">
        <v>252</v>
      </c>
      <c r="Z15" s="38">
        <v>179</v>
      </c>
      <c r="AA15" s="38">
        <v>23</v>
      </c>
      <c r="AB15" s="38">
        <v>32</v>
      </c>
      <c r="AC15" s="38">
        <v>106</v>
      </c>
      <c r="AD15" s="41">
        <v>8</v>
      </c>
      <c r="AE15" s="38">
        <v>10</v>
      </c>
      <c r="AF15" s="38">
        <v>184</v>
      </c>
      <c r="AG15" s="40" t="s">
        <v>152</v>
      </c>
      <c r="AH15" s="63" t="s">
        <v>152</v>
      </c>
    </row>
    <row r="16" spans="1:34" ht="14.25" x14ac:dyDescent="0.15">
      <c r="A16" s="43"/>
      <c r="B16" s="41"/>
      <c r="C16" s="44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66"/>
      <c r="S16" s="51"/>
      <c r="T16" s="43"/>
      <c r="U16" s="41"/>
      <c r="V16" s="44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2"/>
    </row>
    <row r="17" spans="1:38" ht="14.25" x14ac:dyDescent="0.15">
      <c r="A17" s="37" t="s">
        <v>155</v>
      </c>
      <c r="B17" s="38">
        <v>2755</v>
      </c>
      <c r="C17" s="39">
        <v>2640</v>
      </c>
      <c r="D17" s="38">
        <v>69</v>
      </c>
      <c r="E17" s="38">
        <v>1016</v>
      </c>
      <c r="F17" s="38">
        <v>846</v>
      </c>
      <c r="G17" s="38">
        <v>115</v>
      </c>
      <c r="H17" s="38">
        <v>594</v>
      </c>
      <c r="I17" s="40" t="s">
        <v>152</v>
      </c>
      <c r="J17" s="40" t="s">
        <v>152</v>
      </c>
      <c r="K17" s="40" t="s">
        <v>152</v>
      </c>
      <c r="L17" s="38">
        <v>101</v>
      </c>
      <c r="M17" s="38">
        <v>72</v>
      </c>
      <c r="N17" s="41">
        <v>29</v>
      </c>
      <c r="O17" s="38">
        <v>14</v>
      </c>
      <c r="P17" s="38">
        <v>5</v>
      </c>
      <c r="Q17" s="41">
        <v>9</v>
      </c>
      <c r="R17" s="66" t="s">
        <v>23</v>
      </c>
      <c r="S17" s="51"/>
      <c r="T17" s="37" t="s">
        <v>155</v>
      </c>
      <c r="U17" s="38">
        <v>1201</v>
      </c>
      <c r="V17" s="39">
        <v>752</v>
      </c>
      <c r="W17" s="38">
        <v>209</v>
      </c>
      <c r="X17" s="38">
        <v>182</v>
      </c>
      <c r="Y17" s="38">
        <v>361</v>
      </c>
      <c r="Z17" s="38">
        <v>250</v>
      </c>
      <c r="AA17" s="38">
        <v>52</v>
      </c>
      <c r="AB17" s="38">
        <v>29</v>
      </c>
      <c r="AC17" s="38">
        <v>152</v>
      </c>
      <c r="AD17" s="41">
        <v>4</v>
      </c>
      <c r="AE17" s="38">
        <v>13</v>
      </c>
      <c r="AF17" s="38">
        <v>199</v>
      </c>
      <c r="AG17" s="38">
        <v>34</v>
      </c>
      <c r="AH17" s="42">
        <v>165</v>
      </c>
      <c r="AI17" s="36"/>
      <c r="AJ17" s="36"/>
      <c r="AK17" s="36"/>
      <c r="AL17" s="36"/>
    </row>
    <row r="18" spans="1:38" ht="14.25" x14ac:dyDescent="0.15">
      <c r="A18" s="43"/>
      <c r="B18" s="41"/>
      <c r="C18" s="44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66"/>
      <c r="S18" s="51"/>
      <c r="T18" s="43"/>
      <c r="U18" s="41"/>
      <c r="V18" s="44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2"/>
      <c r="AI18" s="36"/>
      <c r="AJ18" s="36"/>
      <c r="AK18" s="36"/>
      <c r="AL18" s="36"/>
    </row>
    <row r="19" spans="1:38" ht="14.25" x14ac:dyDescent="0.15">
      <c r="A19" s="37" t="s">
        <v>156</v>
      </c>
      <c r="B19" s="38">
        <v>3217</v>
      </c>
      <c r="C19" s="39">
        <v>3063</v>
      </c>
      <c r="D19" s="38">
        <v>99</v>
      </c>
      <c r="E19" s="38">
        <v>1064</v>
      </c>
      <c r="F19" s="38">
        <v>1125</v>
      </c>
      <c r="G19" s="38">
        <v>115</v>
      </c>
      <c r="H19" s="38">
        <v>660</v>
      </c>
      <c r="I19" s="40" t="s">
        <v>152</v>
      </c>
      <c r="J19" s="40" t="s">
        <v>152</v>
      </c>
      <c r="K19" s="40" t="s">
        <v>152</v>
      </c>
      <c r="L19" s="38">
        <v>143</v>
      </c>
      <c r="M19" s="38">
        <v>117</v>
      </c>
      <c r="N19" s="41">
        <v>26</v>
      </c>
      <c r="O19" s="38">
        <v>11</v>
      </c>
      <c r="P19" s="38">
        <v>5</v>
      </c>
      <c r="Q19" s="41">
        <v>6</v>
      </c>
      <c r="R19" s="66" t="s">
        <v>23</v>
      </c>
      <c r="S19" s="51"/>
      <c r="T19" s="37" t="s">
        <v>156</v>
      </c>
      <c r="U19" s="38">
        <v>1526</v>
      </c>
      <c r="V19" s="39">
        <v>987</v>
      </c>
      <c r="W19" s="38">
        <v>262</v>
      </c>
      <c r="X19" s="38">
        <v>245</v>
      </c>
      <c r="Y19" s="38">
        <v>480</v>
      </c>
      <c r="Z19" s="38">
        <v>300</v>
      </c>
      <c r="AA19" s="38">
        <v>75</v>
      </c>
      <c r="AB19" s="38">
        <v>32</v>
      </c>
      <c r="AC19" s="38">
        <v>181</v>
      </c>
      <c r="AD19" s="41">
        <v>1</v>
      </c>
      <c r="AE19" s="38">
        <v>11</v>
      </c>
      <c r="AF19" s="38">
        <v>239</v>
      </c>
      <c r="AG19" s="38">
        <v>35</v>
      </c>
      <c r="AH19" s="42">
        <v>204</v>
      </c>
      <c r="AI19" s="36"/>
      <c r="AJ19" s="36"/>
      <c r="AK19" s="36"/>
      <c r="AL19" s="36"/>
    </row>
    <row r="20" spans="1:38" ht="14.25" x14ac:dyDescent="0.15">
      <c r="A20" s="43"/>
      <c r="B20" s="41"/>
      <c r="C20" s="44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66"/>
      <c r="S20" s="51"/>
      <c r="T20" s="43"/>
      <c r="U20" s="41"/>
      <c r="V20" s="44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2"/>
      <c r="AI20" s="36"/>
      <c r="AJ20" s="36"/>
      <c r="AK20" s="36"/>
      <c r="AL20" s="36"/>
    </row>
    <row r="21" spans="1:38" ht="14.25" x14ac:dyDescent="0.15">
      <c r="A21" s="37" t="s">
        <v>157</v>
      </c>
      <c r="B21" s="38">
        <v>3579</v>
      </c>
      <c r="C21" s="39">
        <v>3455</v>
      </c>
      <c r="D21" s="38">
        <v>84</v>
      </c>
      <c r="E21" s="38">
        <v>1078</v>
      </c>
      <c r="F21" s="38">
        <v>1371</v>
      </c>
      <c r="G21" s="38">
        <v>140</v>
      </c>
      <c r="H21" s="38">
        <v>782</v>
      </c>
      <c r="I21" s="40" t="s">
        <v>152</v>
      </c>
      <c r="J21" s="40" t="s">
        <v>152</v>
      </c>
      <c r="K21" s="40" t="s">
        <v>152</v>
      </c>
      <c r="L21" s="38">
        <v>110</v>
      </c>
      <c r="M21" s="38">
        <v>83</v>
      </c>
      <c r="N21" s="41">
        <v>27</v>
      </c>
      <c r="O21" s="38">
        <v>14</v>
      </c>
      <c r="P21" s="38">
        <v>1</v>
      </c>
      <c r="Q21" s="41">
        <v>13</v>
      </c>
      <c r="R21" s="66" t="s">
        <v>23</v>
      </c>
      <c r="S21" s="51"/>
      <c r="T21" s="37" t="s">
        <v>157</v>
      </c>
      <c r="U21" s="38">
        <v>1783</v>
      </c>
      <c r="V21" s="39">
        <v>1160</v>
      </c>
      <c r="W21" s="38">
        <v>240</v>
      </c>
      <c r="X21" s="38">
        <v>332</v>
      </c>
      <c r="Y21" s="38">
        <v>588</v>
      </c>
      <c r="Z21" s="38">
        <v>335</v>
      </c>
      <c r="AA21" s="38">
        <v>66</v>
      </c>
      <c r="AB21" s="38">
        <v>35</v>
      </c>
      <c r="AC21" s="38">
        <v>227</v>
      </c>
      <c r="AD21" s="40" t="s">
        <v>153</v>
      </c>
      <c r="AE21" s="38">
        <v>7</v>
      </c>
      <c r="AF21" s="38">
        <v>288</v>
      </c>
      <c r="AG21" s="38">
        <v>37</v>
      </c>
      <c r="AH21" s="42">
        <v>251</v>
      </c>
      <c r="AI21" s="36"/>
      <c r="AJ21" s="36"/>
      <c r="AK21" s="36"/>
      <c r="AL21" s="36"/>
    </row>
    <row r="22" spans="1:38" ht="14.25" x14ac:dyDescent="0.15">
      <c r="A22" s="43"/>
      <c r="B22" s="41"/>
      <c r="C22" s="44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66"/>
      <c r="S22" s="51"/>
      <c r="T22" s="43"/>
      <c r="U22" s="41"/>
      <c r="V22" s="44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2"/>
      <c r="AI22" s="36"/>
      <c r="AJ22" s="36"/>
      <c r="AK22" s="36"/>
      <c r="AL22" s="36"/>
    </row>
    <row r="23" spans="1:38" ht="14.25" x14ac:dyDescent="0.15">
      <c r="A23" s="37" t="s">
        <v>158</v>
      </c>
      <c r="B23" s="38">
        <v>3701</v>
      </c>
      <c r="C23" s="39">
        <v>3563</v>
      </c>
      <c r="D23" s="38">
        <v>82</v>
      </c>
      <c r="E23" s="38">
        <v>1062</v>
      </c>
      <c r="F23" s="38">
        <v>1488</v>
      </c>
      <c r="G23" s="38">
        <v>155</v>
      </c>
      <c r="H23" s="38">
        <v>776</v>
      </c>
      <c r="I23" s="40" t="s">
        <v>152</v>
      </c>
      <c r="J23" s="40" t="s">
        <v>152</v>
      </c>
      <c r="K23" s="40" t="s">
        <v>152</v>
      </c>
      <c r="L23" s="38">
        <v>123</v>
      </c>
      <c r="M23" s="38">
        <v>95</v>
      </c>
      <c r="N23" s="41">
        <v>28</v>
      </c>
      <c r="O23" s="38">
        <v>15</v>
      </c>
      <c r="P23" s="38">
        <v>4</v>
      </c>
      <c r="Q23" s="41">
        <v>11</v>
      </c>
      <c r="R23" s="66" t="s">
        <v>23</v>
      </c>
      <c r="S23" s="51"/>
      <c r="T23" s="37" t="s">
        <v>158</v>
      </c>
      <c r="U23" s="38">
        <v>1930</v>
      </c>
      <c r="V23" s="39">
        <v>1199</v>
      </c>
      <c r="W23" s="38">
        <v>252</v>
      </c>
      <c r="X23" s="38">
        <v>324</v>
      </c>
      <c r="Y23" s="38">
        <v>623</v>
      </c>
      <c r="Z23" s="38">
        <v>375</v>
      </c>
      <c r="AA23" s="38">
        <v>77</v>
      </c>
      <c r="AB23" s="38">
        <v>34</v>
      </c>
      <c r="AC23" s="38">
        <v>252</v>
      </c>
      <c r="AD23" s="41">
        <v>1</v>
      </c>
      <c r="AE23" s="38">
        <v>11</v>
      </c>
      <c r="AF23" s="38">
        <v>356</v>
      </c>
      <c r="AG23" s="38">
        <v>53</v>
      </c>
      <c r="AH23" s="42">
        <v>303</v>
      </c>
      <c r="AI23" s="36"/>
      <c r="AJ23" s="36"/>
      <c r="AK23" s="36"/>
      <c r="AL23" s="36"/>
    </row>
    <row r="24" spans="1:38" ht="14.25" x14ac:dyDescent="0.15">
      <c r="A24" s="43"/>
      <c r="B24" s="41"/>
      <c r="C24" s="44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66"/>
      <c r="S24" s="51"/>
      <c r="T24" s="43"/>
      <c r="U24" s="41"/>
      <c r="V24" s="44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2"/>
      <c r="AI24" s="36"/>
      <c r="AJ24" s="36"/>
      <c r="AK24" s="36"/>
      <c r="AL24" s="36"/>
    </row>
    <row r="25" spans="1:38" ht="14.25" x14ac:dyDescent="0.15">
      <c r="A25" s="37" t="s">
        <v>159</v>
      </c>
      <c r="B25" s="38">
        <v>3880</v>
      </c>
      <c r="C25" s="39">
        <v>3741</v>
      </c>
      <c r="D25" s="38">
        <v>87</v>
      </c>
      <c r="E25" s="38">
        <v>1076</v>
      </c>
      <c r="F25" s="38">
        <v>1607</v>
      </c>
      <c r="G25" s="38">
        <v>191</v>
      </c>
      <c r="H25" s="38">
        <v>780</v>
      </c>
      <c r="I25" s="40" t="s">
        <v>23</v>
      </c>
      <c r="J25" s="40" t="s">
        <v>23</v>
      </c>
      <c r="K25" s="40" t="s">
        <v>23</v>
      </c>
      <c r="L25" s="38">
        <v>125</v>
      </c>
      <c r="M25" s="38">
        <v>95</v>
      </c>
      <c r="N25" s="41">
        <v>30</v>
      </c>
      <c r="O25" s="38">
        <v>14</v>
      </c>
      <c r="P25" s="38">
        <v>4</v>
      </c>
      <c r="Q25" s="41">
        <v>10</v>
      </c>
      <c r="R25" s="66" t="s">
        <v>23</v>
      </c>
      <c r="S25" s="51"/>
      <c r="T25" s="37" t="s">
        <v>159</v>
      </c>
      <c r="U25" s="38">
        <v>2025</v>
      </c>
      <c r="V25" s="39">
        <v>1313</v>
      </c>
      <c r="W25" s="38">
        <v>254</v>
      </c>
      <c r="X25" s="38">
        <v>351</v>
      </c>
      <c r="Y25" s="38">
        <v>708</v>
      </c>
      <c r="Z25" s="38">
        <v>381</v>
      </c>
      <c r="AA25" s="38">
        <v>81</v>
      </c>
      <c r="AB25" s="38">
        <v>44</v>
      </c>
      <c r="AC25" s="38">
        <v>242</v>
      </c>
      <c r="AD25" s="41">
        <v>1</v>
      </c>
      <c r="AE25" s="38">
        <v>13</v>
      </c>
      <c r="AF25" s="38">
        <v>331</v>
      </c>
      <c r="AG25" s="38">
        <v>57</v>
      </c>
      <c r="AH25" s="42">
        <v>274</v>
      </c>
      <c r="AI25" s="36"/>
      <c r="AJ25" s="36"/>
      <c r="AK25" s="36"/>
      <c r="AL25" s="36"/>
    </row>
    <row r="26" spans="1:38" ht="14.25" x14ac:dyDescent="0.15">
      <c r="A26" s="43"/>
      <c r="B26" s="41"/>
      <c r="C26" s="44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66"/>
      <c r="S26" s="51"/>
      <c r="T26" s="43"/>
      <c r="U26" s="41"/>
      <c r="V26" s="44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2"/>
      <c r="AI26" s="36"/>
      <c r="AJ26" s="36"/>
      <c r="AK26" s="36"/>
      <c r="AL26" s="36"/>
    </row>
    <row r="27" spans="1:38" ht="14.25" x14ac:dyDescent="0.15">
      <c r="A27" s="37" t="s">
        <v>57</v>
      </c>
      <c r="B27" s="38">
        <v>4074</v>
      </c>
      <c r="C27" s="39">
        <v>3929</v>
      </c>
      <c r="D27" s="38">
        <v>67</v>
      </c>
      <c r="E27" s="38">
        <v>978</v>
      </c>
      <c r="F27" s="38">
        <v>1854</v>
      </c>
      <c r="G27" s="38">
        <v>329</v>
      </c>
      <c r="H27" s="38">
        <v>701</v>
      </c>
      <c r="I27" s="38">
        <v>6</v>
      </c>
      <c r="J27" s="40" t="s">
        <v>23</v>
      </c>
      <c r="K27" s="38">
        <v>6</v>
      </c>
      <c r="L27" s="38">
        <v>120</v>
      </c>
      <c r="M27" s="38">
        <v>82</v>
      </c>
      <c r="N27" s="41">
        <v>38</v>
      </c>
      <c r="O27" s="38">
        <v>19</v>
      </c>
      <c r="P27" s="38">
        <v>8</v>
      </c>
      <c r="Q27" s="41">
        <v>11</v>
      </c>
      <c r="R27" s="66" t="s">
        <v>23</v>
      </c>
      <c r="S27" s="51"/>
      <c r="T27" s="37" t="s">
        <v>57</v>
      </c>
      <c r="U27" s="38">
        <v>2091</v>
      </c>
      <c r="V27" s="39">
        <v>1320</v>
      </c>
      <c r="W27" s="38">
        <v>253</v>
      </c>
      <c r="X27" s="38">
        <v>322</v>
      </c>
      <c r="Y27" s="38">
        <v>745</v>
      </c>
      <c r="Z27" s="38">
        <v>429</v>
      </c>
      <c r="AA27" s="38">
        <v>81</v>
      </c>
      <c r="AB27" s="38">
        <v>46</v>
      </c>
      <c r="AC27" s="38">
        <v>292</v>
      </c>
      <c r="AD27" s="41">
        <v>1</v>
      </c>
      <c r="AE27" s="38">
        <v>9</v>
      </c>
      <c r="AF27" s="38">
        <v>342</v>
      </c>
      <c r="AG27" s="38">
        <v>58</v>
      </c>
      <c r="AH27" s="42">
        <v>284</v>
      </c>
      <c r="AI27" s="36"/>
      <c r="AJ27" s="36"/>
      <c r="AK27" s="36"/>
      <c r="AL27" s="36"/>
    </row>
    <row r="28" spans="1:38" ht="14.25" x14ac:dyDescent="0.15">
      <c r="A28" s="43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66"/>
      <c r="S28" s="51"/>
      <c r="T28" s="43"/>
      <c r="U28" s="41"/>
      <c r="V28" s="44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2"/>
      <c r="AI28" s="36"/>
      <c r="AJ28" s="36"/>
      <c r="AK28" s="36"/>
      <c r="AL28" s="36"/>
    </row>
    <row r="29" spans="1:38" ht="15" thickBot="1" x14ac:dyDescent="0.2">
      <c r="A29" s="37" t="s">
        <v>58</v>
      </c>
      <c r="B29" s="38">
        <v>4157</v>
      </c>
      <c r="C29" s="39">
        <v>4015</v>
      </c>
      <c r="D29" s="38">
        <v>63</v>
      </c>
      <c r="E29" s="38">
        <v>896</v>
      </c>
      <c r="F29" s="38">
        <v>1905</v>
      </c>
      <c r="G29" s="38">
        <v>430</v>
      </c>
      <c r="H29" s="38">
        <v>721</v>
      </c>
      <c r="I29" s="38">
        <v>11</v>
      </c>
      <c r="J29" s="40" t="s">
        <v>23</v>
      </c>
      <c r="K29" s="38">
        <v>11</v>
      </c>
      <c r="L29" s="38">
        <v>109</v>
      </c>
      <c r="M29" s="38">
        <v>78</v>
      </c>
      <c r="N29" s="41">
        <v>31</v>
      </c>
      <c r="O29" s="38">
        <v>22</v>
      </c>
      <c r="P29" s="38">
        <v>4</v>
      </c>
      <c r="Q29" s="41">
        <v>18</v>
      </c>
      <c r="R29" s="66" t="s">
        <v>23</v>
      </c>
      <c r="S29" s="51"/>
      <c r="T29" s="64" t="s">
        <v>58</v>
      </c>
      <c r="U29" s="46">
        <v>2179</v>
      </c>
      <c r="V29" s="47">
        <v>1422</v>
      </c>
      <c r="W29" s="46">
        <v>255</v>
      </c>
      <c r="X29" s="46">
        <v>386</v>
      </c>
      <c r="Y29" s="46">
        <v>781</v>
      </c>
      <c r="Z29" s="46">
        <v>433</v>
      </c>
      <c r="AA29" s="46">
        <v>70</v>
      </c>
      <c r="AB29" s="46">
        <v>54</v>
      </c>
      <c r="AC29" s="46">
        <v>291</v>
      </c>
      <c r="AD29" s="48">
        <v>1</v>
      </c>
      <c r="AE29" s="46">
        <v>17</v>
      </c>
      <c r="AF29" s="46">
        <v>324</v>
      </c>
      <c r="AG29" s="46">
        <v>50</v>
      </c>
      <c r="AH29" s="49">
        <v>274</v>
      </c>
      <c r="AI29" s="36"/>
      <c r="AJ29" s="36"/>
      <c r="AK29" s="36"/>
      <c r="AL29" s="36"/>
    </row>
    <row r="30" spans="1:38" ht="15" thickBot="1" x14ac:dyDescent="0.2">
      <c r="A30" s="43"/>
      <c r="B30" s="41"/>
      <c r="C30" s="44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66"/>
      <c r="S30" s="51"/>
      <c r="T30" s="72"/>
      <c r="U30" s="53"/>
      <c r="V30" s="53"/>
      <c r="W30" s="53"/>
      <c r="X30" s="53"/>
      <c r="Y30" s="53"/>
      <c r="Z30" s="53"/>
      <c r="AA30" s="53"/>
      <c r="AB30" s="53"/>
      <c r="AC30" s="53"/>
      <c r="AD30" s="50"/>
      <c r="AE30" s="53"/>
      <c r="AF30" s="53"/>
      <c r="AG30" s="53"/>
      <c r="AH30" s="50"/>
      <c r="AI30" s="36"/>
      <c r="AJ30" s="36"/>
      <c r="AK30" s="36"/>
      <c r="AL30" s="36"/>
    </row>
    <row r="31" spans="1:38" ht="14.25" x14ac:dyDescent="0.15">
      <c r="A31" s="45" t="s">
        <v>59</v>
      </c>
      <c r="B31" s="38">
        <v>4405</v>
      </c>
      <c r="C31" s="129">
        <v>4232</v>
      </c>
      <c r="D31" s="38">
        <v>147</v>
      </c>
      <c r="E31" s="38">
        <v>1169</v>
      </c>
      <c r="F31" s="38">
        <v>1923</v>
      </c>
      <c r="G31" s="38">
        <v>255</v>
      </c>
      <c r="H31" s="38">
        <v>738</v>
      </c>
      <c r="I31" s="38">
        <v>21</v>
      </c>
      <c r="J31" s="38">
        <v>2</v>
      </c>
      <c r="K31" s="38">
        <v>19</v>
      </c>
      <c r="L31" s="38">
        <v>130</v>
      </c>
      <c r="M31" s="38">
        <v>102</v>
      </c>
      <c r="N31" s="41">
        <v>28</v>
      </c>
      <c r="O31" s="38">
        <v>22</v>
      </c>
      <c r="P31" s="38">
        <v>2</v>
      </c>
      <c r="Q31" s="41">
        <v>20</v>
      </c>
      <c r="R31" s="66" t="s">
        <v>23</v>
      </c>
      <c r="S31" s="51"/>
      <c r="T31" s="73"/>
      <c r="U31" s="74"/>
      <c r="V31" s="75" t="s">
        <v>87</v>
      </c>
      <c r="W31" s="76"/>
      <c r="X31" s="76"/>
      <c r="Y31" s="76"/>
      <c r="Z31" s="76"/>
      <c r="AA31" s="76"/>
      <c r="AB31" s="74" t="s">
        <v>87</v>
      </c>
      <c r="AC31" s="76"/>
      <c r="AD31" s="76"/>
      <c r="AE31" s="76"/>
      <c r="AF31" s="91"/>
      <c r="AG31" s="76"/>
      <c r="AH31" s="91"/>
      <c r="AI31" s="92" t="s">
        <v>160</v>
      </c>
      <c r="AJ31" s="91"/>
      <c r="AK31" s="76"/>
      <c r="AL31" s="77"/>
    </row>
    <row r="32" spans="1:38" ht="14.25" x14ac:dyDescent="0.15">
      <c r="A32" s="45"/>
      <c r="B32" s="38"/>
      <c r="C32" s="39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41"/>
      <c r="O32" s="38"/>
      <c r="P32" s="38"/>
      <c r="Q32" s="41"/>
      <c r="R32" s="66"/>
      <c r="S32" s="51"/>
      <c r="T32" s="43"/>
      <c r="U32" s="55"/>
      <c r="V32" s="56" t="s">
        <v>83</v>
      </c>
      <c r="W32" s="93" t="s">
        <v>161</v>
      </c>
      <c r="X32" s="94"/>
      <c r="Y32" s="93" t="s">
        <v>162</v>
      </c>
      <c r="Z32" s="95"/>
      <c r="AA32" s="95"/>
      <c r="AB32" s="55" t="s">
        <v>83</v>
      </c>
      <c r="AC32" s="93" t="s">
        <v>163</v>
      </c>
      <c r="AD32" s="95"/>
      <c r="AE32" s="93" t="s">
        <v>164</v>
      </c>
      <c r="AF32" s="96"/>
      <c r="AG32" s="95"/>
      <c r="AH32" s="79" t="s">
        <v>97</v>
      </c>
      <c r="AI32" s="41"/>
      <c r="AJ32" s="79" t="s">
        <v>99</v>
      </c>
      <c r="AK32" s="79" t="s">
        <v>100</v>
      </c>
      <c r="AL32" s="97"/>
    </row>
    <row r="33" spans="1:38" ht="14.25" x14ac:dyDescent="0.15">
      <c r="A33" s="45" t="s">
        <v>60</v>
      </c>
      <c r="B33" s="38">
        <v>4513</v>
      </c>
      <c r="C33" s="39">
        <v>4336</v>
      </c>
      <c r="D33" s="38">
        <v>151</v>
      </c>
      <c r="E33" s="38">
        <v>1187</v>
      </c>
      <c r="F33" s="38">
        <v>1926</v>
      </c>
      <c r="G33" s="38">
        <v>307</v>
      </c>
      <c r="H33" s="38">
        <v>765</v>
      </c>
      <c r="I33" s="38">
        <v>26</v>
      </c>
      <c r="J33" s="38">
        <v>4</v>
      </c>
      <c r="K33" s="38">
        <v>22</v>
      </c>
      <c r="L33" s="38">
        <v>126</v>
      </c>
      <c r="M33" s="38">
        <v>94</v>
      </c>
      <c r="N33" s="41">
        <v>32</v>
      </c>
      <c r="O33" s="38">
        <v>25</v>
      </c>
      <c r="P33" s="38">
        <v>3</v>
      </c>
      <c r="Q33" s="41">
        <v>22</v>
      </c>
      <c r="R33" s="66" t="s">
        <v>23</v>
      </c>
      <c r="S33" s="51"/>
      <c r="T33" s="43"/>
      <c r="U33" s="55" t="s">
        <v>107</v>
      </c>
      <c r="V33" s="56" t="s">
        <v>88</v>
      </c>
      <c r="W33" s="78" t="s">
        <v>165</v>
      </c>
      <c r="X33" s="55"/>
      <c r="Y33" s="55"/>
      <c r="Z33" s="55"/>
      <c r="AA33" s="55"/>
      <c r="AB33" s="55" t="s">
        <v>115</v>
      </c>
      <c r="AC33" s="55" t="s">
        <v>145</v>
      </c>
      <c r="AD33" s="57" t="s">
        <v>166</v>
      </c>
      <c r="AE33" s="98" t="s">
        <v>167</v>
      </c>
      <c r="AF33" s="99"/>
      <c r="AG33" s="100" t="s">
        <v>168</v>
      </c>
      <c r="AH33" s="79" t="s">
        <v>169</v>
      </c>
      <c r="AI33" s="41" t="s">
        <v>170</v>
      </c>
      <c r="AJ33" s="79"/>
      <c r="AK33" s="79"/>
      <c r="AL33" s="81"/>
    </row>
    <row r="34" spans="1:38" ht="14.25" x14ac:dyDescent="0.15">
      <c r="A34" s="43"/>
      <c r="B34" s="41"/>
      <c r="C34" s="44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66"/>
      <c r="S34" s="51"/>
      <c r="T34" s="43"/>
      <c r="U34" s="55"/>
      <c r="V34" s="56" t="s">
        <v>108</v>
      </c>
      <c r="W34" s="78" t="s">
        <v>171</v>
      </c>
      <c r="X34" s="55" t="s">
        <v>145</v>
      </c>
      <c r="Y34" s="55" t="s">
        <v>172</v>
      </c>
      <c r="Z34" s="55" t="s">
        <v>173</v>
      </c>
      <c r="AA34" s="55" t="s">
        <v>86</v>
      </c>
      <c r="AB34" s="55" t="s">
        <v>128</v>
      </c>
      <c r="AC34" s="57" t="s">
        <v>174</v>
      </c>
      <c r="AD34" s="57" t="s">
        <v>129</v>
      </c>
      <c r="AE34" s="101" t="s">
        <v>175</v>
      </c>
      <c r="AF34" s="99"/>
      <c r="AG34" s="55" t="s">
        <v>176</v>
      </c>
      <c r="AH34" s="79" t="s">
        <v>177</v>
      </c>
      <c r="AI34" s="41"/>
      <c r="AJ34" s="79" t="s">
        <v>178</v>
      </c>
      <c r="AK34" s="79"/>
      <c r="AL34" s="81" t="s">
        <v>127</v>
      </c>
    </row>
    <row r="35" spans="1:38" ht="14.25" x14ac:dyDescent="0.15">
      <c r="A35" s="130" t="s">
        <v>179</v>
      </c>
      <c r="B35" s="38">
        <v>4640</v>
      </c>
      <c r="C35" s="39">
        <v>4412</v>
      </c>
      <c r="D35" s="131">
        <v>140</v>
      </c>
      <c r="E35" s="131">
        <v>1187</v>
      </c>
      <c r="F35" s="131">
        <v>1977</v>
      </c>
      <c r="G35" s="131">
        <v>327</v>
      </c>
      <c r="H35" s="131">
        <v>781</v>
      </c>
      <c r="I35" s="38">
        <v>63</v>
      </c>
      <c r="J35" s="131">
        <v>9</v>
      </c>
      <c r="K35" s="131">
        <v>54</v>
      </c>
      <c r="L35" s="38">
        <v>141</v>
      </c>
      <c r="M35" s="131">
        <v>113</v>
      </c>
      <c r="N35" s="131">
        <v>28</v>
      </c>
      <c r="O35" s="38">
        <v>24</v>
      </c>
      <c r="P35" s="131">
        <v>3</v>
      </c>
      <c r="Q35" s="132">
        <v>21</v>
      </c>
      <c r="R35" s="66" t="s">
        <v>23</v>
      </c>
      <c r="S35" s="51"/>
      <c r="T35" s="43"/>
      <c r="U35" s="55"/>
      <c r="V35" s="56"/>
      <c r="W35" s="78" t="s">
        <v>180</v>
      </c>
      <c r="X35" s="55"/>
      <c r="Y35" s="55"/>
      <c r="Z35" s="55"/>
      <c r="AA35" s="55"/>
      <c r="AB35" s="55" t="s">
        <v>137</v>
      </c>
      <c r="AC35" s="57" t="s">
        <v>181</v>
      </c>
      <c r="AD35" s="57" t="s">
        <v>182</v>
      </c>
      <c r="AE35" s="101" t="s">
        <v>183</v>
      </c>
      <c r="AF35" s="99"/>
      <c r="AG35" s="102" t="s">
        <v>184</v>
      </c>
      <c r="AH35" s="79" t="s">
        <v>185</v>
      </c>
      <c r="AI35" s="41" t="s">
        <v>186</v>
      </c>
      <c r="AJ35" s="79"/>
      <c r="AK35" s="79"/>
      <c r="AL35" s="81"/>
    </row>
    <row r="36" spans="1:38" ht="14.25" x14ac:dyDescent="0.15">
      <c r="A36" s="133"/>
      <c r="B36" s="54"/>
      <c r="C36" s="134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54"/>
      <c r="R36" s="135"/>
      <c r="S36" s="51"/>
      <c r="T36" s="83"/>
      <c r="U36" s="84"/>
      <c r="V36" s="85"/>
      <c r="W36" s="86"/>
      <c r="X36" s="84"/>
      <c r="Y36" s="84"/>
      <c r="Z36" s="84"/>
      <c r="AA36" s="84"/>
      <c r="AB36" s="84"/>
      <c r="AC36" s="104"/>
      <c r="AD36" s="104"/>
      <c r="AE36" s="105" t="s">
        <v>187</v>
      </c>
      <c r="AF36" s="106"/>
      <c r="AG36" s="107" t="s">
        <v>188</v>
      </c>
      <c r="AH36" s="87" t="s">
        <v>189</v>
      </c>
      <c r="AI36" s="108"/>
      <c r="AJ36" s="87" t="s">
        <v>190</v>
      </c>
      <c r="AK36" s="87" t="s">
        <v>98</v>
      </c>
      <c r="AL36" s="90"/>
    </row>
    <row r="37" spans="1:38" ht="14.25" x14ac:dyDescent="0.15">
      <c r="A37" s="45" t="s">
        <v>78</v>
      </c>
      <c r="B37" s="115">
        <v>4673</v>
      </c>
      <c r="C37" s="129">
        <v>4443</v>
      </c>
      <c r="D37" s="38">
        <v>136</v>
      </c>
      <c r="E37" s="38">
        <v>1199</v>
      </c>
      <c r="F37" s="38">
        <v>1996</v>
      </c>
      <c r="G37" s="38">
        <v>351</v>
      </c>
      <c r="H37" s="38">
        <v>761</v>
      </c>
      <c r="I37" s="38">
        <v>50</v>
      </c>
      <c r="J37" s="38">
        <v>8</v>
      </c>
      <c r="K37" s="38">
        <v>42</v>
      </c>
      <c r="L37" s="116">
        <v>155</v>
      </c>
      <c r="M37" s="38">
        <v>123</v>
      </c>
      <c r="N37" s="41">
        <v>32</v>
      </c>
      <c r="O37" s="38">
        <v>25</v>
      </c>
      <c r="P37" s="116">
        <v>1</v>
      </c>
      <c r="Q37" s="41">
        <v>19</v>
      </c>
      <c r="R37" s="42">
        <v>5</v>
      </c>
      <c r="S37" s="51"/>
      <c r="T37" s="172" t="s">
        <v>191</v>
      </c>
      <c r="U37" s="38">
        <v>2341</v>
      </c>
      <c r="V37" s="39">
        <v>1549</v>
      </c>
      <c r="W37" s="38">
        <v>262</v>
      </c>
      <c r="X37" s="38">
        <v>459</v>
      </c>
      <c r="Y37" s="38">
        <v>782</v>
      </c>
      <c r="Z37" s="38">
        <v>3</v>
      </c>
      <c r="AA37" s="38">
        <v>43</v>
      </c>
      <c r="AB37" s="38">
        <v>527</v>
      </c>
      <c r="AC37" s="38">
        <v>66</v>
      </c>
      <c r="AD37" s="41">
        <v>66</v>
      </c>
      <c r="AE37" s="38"/>
      <c r="AF37" s="53">
        <v>177</v>
      </c>
      <c r="AG37" s="38">
        <v>151</v>
      </c>
      <c r="AH37" s="41">
        <v>67</v>
      </c>
      <c r="AI37" s="54">
        <v>265</v>
      </c>
      <c r="AJ37" s="54">
        <v>56</v>
      </c>
      <c r="AK37" s="54">
        <v>209</v>
      </c>
      <c r="AL37" s="67" t="s">
        <v>23</v>
      </c>
    </row>
    <row r="38" spans="1:38" ht="15" thickBot="1" x14ac:dyDescent="0.2">
      <c r="A38" s="45"/>
      <c r="B38" s="38"/>
      <c r="C38" s="129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36"/>
      <c r="O38" s="116"/>
      <c r="P38" s="116"/>
      <c r="Q38" s="136"/>
      <c r="R38" s="42"/>
      <c r="S38" s="51"/>
      <c r="T38" s="173"/>
      <c r="U38" s="38"/>
      <c r="V38" s="39"/>
      <c r="W38" s="38"/>
      <c r="X38" s="38"/>
      <c r="Y38" s="38"/>
      <c r="Z38" s="38"/>
      <c r="AA38" s="38"/>
      <c r="AB38" s="38"/>
      <c r="AC38" s="38"/>
      <c r="AD38" s="41"/>
      <c r="AE38" s="38"/>
      <c r="AF38" s="53"/>
      <c r="AG38" s="38"/>
      <c r="AH38" s="41"/>
      <c r="AI38" s="54"/>
      <c r="AJ38" s="54"/>
      <c r="AK38" s="54"/>
      <c r="AL38" s="67"/>
    </row>
    <row r="39" spans="1:38" ht="15" thickBot="1" x14ac:dyDescent="0.2">
      <c r="A39" s="137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19"/>
      <c r="O39" s="138"/>
      <c r="P39" s="138"/>
      <c r="Q39" s="119"/>
      <c r="R39" s="119"/>
      <c r="S39" s="51"/>
      <c r="T39" s="173" t="s">
        <v>60</v>
      </c>
      <c r="U39" s="38">
        <v>2785</v>
      </c>
      <c r="V39" s="39">
        <v>1850</v>
      </c>
      <c r="W39" s="38">
        <v>292</v>
      </c>
      <c r="X39" s="38">
        <v>705</v>
      </c>
      <c r="Y39" s="38">
        <v>827</v>
      </c>
      <c r="Z39" s="38">
        <v>3</v>
      </c>
      <c r="AA39" s="38">
        <v>23</v>
      </c>
      <c r="AB39" s="38">
        <v>653</v>
      </c>
      <c r="AC39" s="38">
        <v>75</v>
      </c>
      <c r="AD39" s="41">
        <v>78</v>
      </c>
      <c r="AE39" s="38"/>
      <c r="AF39" s="53">
        <v>252</v>
      </c>
      <c r="AG39" s="38">
        <v>181</v>
      </c>
      <c r="AH39" s="41">
        <v>67</v>
      </c>
      <c r="AI39" s="54">
        <v>282</v>
      </c>
      <c r="AJ39" s="54">
        <v>66</v>
      </c>
      <c r="AK39" s="54">
        <v>216</v>
      </c>
      <c r="AL39" s="67" t="s">
        <v>23</v>
      </c>
    </row>
    <row r="40" spans="1:38" ht="14.25" x14ac:dyDescent="0.15">
      <c r="A40" s="73"/>
      <c r="B40" s="74"/>
      <c r="C40" s="75" t="s">
        <v>83</v>
      </c>
      <c r="D40" s="76"/>
      <c r="E40" s="76"/>
      <c r="F40" s="76"/>
      <c r="G40" s="76"/>
      <c r="H40" s="76"/>
      <c r="I40" s="124" t="s">
        <v>84</v>
      </c>
      <c r="J40" s="125"/>
      <c r="K40" s="125"/>
      <c r="L40" s="126" t="s">
        <v>85</v>
      </c>
      <c r="M40" s="76"/>
      <c r="N40" s="76"/>
      <c r="O40" s="76"/>
      <c r="P40" s="74" t="s">
        <v>86</v>
      </c>
      <c r="Q40" s="76"/>
      <c r="R40" s="76"/>
      <c r="S40" s="77"/>
      <c r="T40" s="174"/>
      <c r="U40" s="55"/>
      <c r="V40" s="56"/>
      <c r="W40" s="57"/>
      <c r="X40" s="55"/>
      <c r="Y40" s="55"/>
      <c r="Z40" s="55"/>
      <c r="AA40" s="55"/>
      <c r="AB40" s="55"/>
      <c r="AC40" s="57"/>
      <c r="AD40" s="57"/>
      <c r="AE40" s="58"/>
      <c r="AF40" s="59"/>
      <c r="AG40" s="60"/>
      <c r="AH40" s="57"/>
      <c r="AI40" s="55"/>
      <c r="AJ40" s="57"/>
      <c r="AK40" s="55"/>
      <c r="AL40" s="66"/>
    </row>
    <row r="41" spans="1:38" ht="14.25" x14ac:dyDescent="0.15">
      <c r="A41" s="43"/>
      <c r="B41" s="55"/>
      <c r="C41" s="56" t="s">
        <v>88</v>
      </c>
      <c r="D41" s="78" t="s">
        <v>89</v>
      </c>
      <c r="E41" s="78" t="s">
        <v>90</v>
      </c>
      <c r="F41" s="78" t="s">
        <v>91</v>
      </c>
      <c r="G41" s="78" t="s">
        <v>92</v>
      </c>
      <c r="H41" s="78" t="s">
        <v>93</v>
      </c>
      <c r="I41" s="78" t="s">
        <v>94</v>
      </c>
      <c r="J41" s="78" t="s">
        <v>84</v>
      </c>
      <c r="K41" s="78" t="s">
        <v>84</v>
      </c>
      <c r="L41" s="79" t="s">
        <v>95</v>
      </c>
      <c r="M41" s="618" t="s">
        <v>192</v>
      </c>
      <c r="N41" s="621" t="s">
        <v>193</v>
      </c>
      <c r="O41" s="78" t="s">
        <v>97</v>
      </c>
      <c r="P41" s="55" t="s">
        <v>98</v>
      </c>
      <c r="Q41" s="78" t="s">
        <v>99</v>
      </c>
      <c r="R41" s="78" t="s">
        <v>100</v>
      </c>
      <c r="S41" s="80"/>
      <c r="T41" s="174" t="s">
        <v>179</v>
      </c>
      <c r="U41" s="121">
        <v>2903</v>
      </c>
      <c r="V41" s="39">
        <v>1998</v>
      </c>
      <c r="W41" s="41">
        <v>303</v>
      </c>
      <c r="X41" s="41">
        <v>836</v>
      </c>
      <c r="Y41" s="41">
        <v>833</v>
      </c>
      <c r="Z41" s="41">
        <v>1</v>
      </c>
      <c r="AA41" s="41">
        <v>25</v>
      </c>
      <c r="AB41" s="38">
        <v>620</v>
      </c>
      <c r="AC41" s="41">
        <v>73</v>
      </c>
      <c r="AD41" s="41">
        <v>89</v>
      </c>
      <c r="AE41" s="41"/>
      <c r="AF41" s="50">
        <v>235</v>
      </c>
      <c r="AG41" s="41">
        <v>162</v>
      </c>
      <c r="AH41" s="41">
        <v>61</v>
      </c>
      <c r="AI41" s="54">
        <v>285</v>
      </c>
      <c r="AJ41" s="41">
        <v>61</v>
      </c>
      <c r="AK41" s="41">
        <v>224</v>
      </c>
      <c r="AL41" s="66" t="s">
        <v>23</v>
      </c>
    </row>
    <row r="42" spans="1:38" ht="14.25" x14ac:dyDescent="0.15">
      <c r="A42" s="43"/>
      <c r="B42" s="55" t="s">
        <v>107</v>
      </c>
      <c r="C42" s="56" t="s">
        <v>108</v>
      </c>
      <c r="D42" s="78"/>
      <c r="E42" s="78"/>
      <c r="F42" s="78" t="s">
        <v>109</v>
      </c>
      <c r="G42" s="78"/>
      <c r="H42" s="78" t="s">
        <v>110</v>
      </c>
      <c r="I42" s="78" t="s">
        <v>111</v>
      </c>
      <c r="J42" s="78"/>
      <c r="K42" s="78"/>
      <c r="L42" s="79" t="s">
        <v>112</v>
      </c>
      <c r="M42" s="619"/>
      <c r="N42" s="622"/>
      <c r="O42" s="78" t="s">
        <v>114</v>
      </c>
      <c r="P42" s="55"/>
      <c r="Q42" s="78"/>
      <c r="R42" s="78"/>
      <c r="S42" s="82"/>
      <c r="T42" s="174"/>
      <c r="U42" s="55"/>
      <c r="V42" s="56"/>
      <c r="W42" s="57"/>
      <c r="X42" s="55"/>
      <c r="Y42" s="55"/>
      <c r="Z42" s="55"/>
      <c r="AA42" s="55"/>
      <c r="AB42" s="55"/>
      <c r="AC42" s="57"/>
      <c r="AD42" s="57"/>
      <c r="AE42" s="58"/>
      <c r="AF42" s="59"/>
      <c r="AG42" s="60"/>
      <c r="AH42" s="57"/>
      <c r="AI42" s="55"/>
      <c r="AJ42" s="57"/>
      <c r="AK42" s="55"/>
      <c r="AL42" s="66"/>
    </row>
    <row r="43" spans="1:38" ht="14.25" x14ac:dyDescent="0.15">
      <c r="A43" s="43"/>
      <c r="B43" s="55"/>
      <c r="C43" s="56"/>
      <c r="D43" s="78"/>
      <c r="E43" s="78"/>
      <c r="F43" s="78" t="s">
        <v>119</v>
      </c>
      <c r="G43" s="78" t="s">
        <v>120</v>
      </c>
      <c r="H43" s="78" t="s">
        <v>121</v>
      </c>
      <c r="I43" s="78"/>
      <c r="J43" s="78" t="s">
        <v>94</v>
      </c>
      <c r="K43" s="78" t="s">
        <v>122</v>
      </c>
      <c r="L43" s="79" t="s">
        <v>123</v>
      </c>
      <c r="M43" s="619"/>
      <c r="N43" s="622"/>
      <c r="O43" s="78" t="s">
        <v>125</v>
      </c>
      <c r="P43" s="55"/>
      <c r="Q43" s="78" t="s">
        <v>126</v>
      </c>
      <c r="R43" s="78" t="s">
        <v>98</v>
      </c>
      <c r="S43" s="82" t="s">
        <v>127</v>
      </c>
      <c r="T43" s="142" t="s">
        <v>78</v>
      </c>
      <c r="U43" s="38">
        <v>3204</v>
      </c>
      <c r="V43" s="39">
        <v>2229</v>
      </c>
      <c r="W43" s="38">
        <v>311</v>
      </c>
      <c r="X43" s="38">
        <v>1054</v>
      </c>
      <c r="Y43" s="38">
        <v>832</v>
      </c>
      <c r="Z43" s="38">
        <v>1</v>
      </c>
      <c r="AA43" s="38">
        <v>31</v>
      </c>
      <c r="AB43" s="38">
        <v>703</v>
      </c>
      <c r="AC43" s="38">
        <v>76</v>
      </c>
      <c r="AD43" s="41">
        <v>118</v>
      </c>
      <c r="AE43" s="38"/>
      <c r="AF43" s="53">
        <v>232</v>
      </c>
      <c r="AG43" s="38">
        <v>204</v>
      </c>
      <c r="AH43" s="41">
        <v>73</v>
      </c>
      <c r="AI43" s="103">
        <v>272</v>
      </c>
      <c r="AJ43" s="54">
        <v>69</v>
      </c>
      <c r="AK43" s="54">
        <v>203</v>
      </c>
      <c r="AL43" s="67">
        <v>7</v>
      </c>
    </row>
    <row r="44" spans="1:38" ht="14.25" x14ac:dyDescent="0.15">
      <c r="A44" s="43"/>
      <c r="B44" s="55"/>
      <c r="C44" s="56"/>
      <c r="D44" s="78"/>
      <c r="E44" s="78"/>
      <c r="F44" s="78" t="s">
        <v>133</v>
      </c>
      <c r="G44" s="78"/>
      <c r="H44" s="78" t="s">
        <v>134</v>
      </c>
      <c r="I44" s="78"/>
      <c r="J44" s="78"/>
      <c r="K44" s="78"/>
      <c r="L44" s="127" t="s">
        <v>135</v>
      </c>
      <c r="M44" s="619"/>
      <c r="N44" s="622"/>
      <c r="O44" s="78" t="s">
        <v>111</v>
      </c>
      <c r="P44" s="55"/>
      <c r="Q44" s="78"/>
      <c r="R44" s="78"/>
      <c r="S44" s="82"/>
      <c r="T44" s="174"/>
      <c r="U44" s="55"/>
      <c r="V44" s="56"/>
      <c r="W44" s="57"/>
      <c r="X44" s="55"/>
      <c r="Y44" s="55"/>
      <c r="Z44" s="55"/>
      <c r="AA44" s="55"/>
      <c r="AB44" s="55"/>
      <c r="AC44" s="57"/>
      <c r="AD44" s="57"/>
      <c r="AE44" s="58"/>
      <c r="AF44" s="59"/>
      <c r="AG44" s="60"/>
      <c r="AH44" s="57"/>
      <c r="AI44" s="55"/>
      <c r="AJ44" s="57"/>
      <c r="AK44" s="55"/>
      <c r="AL44" s="66"/>
    </row>
    <row r="45" spans="1:38" ht="14.25" x14ac:dyDescent="0.15">
      <c r="A45" s="83"/>
      <c r="B45" s="84"/>
      <c r="C45" s="85"/>
      <c r="D45" s="86" t="s">
        <v>142</v>
      </c>
      <c r="E45" s="86" t="s">
        <v>143</v>
      </c>
      <c r="F45" s="86" t="s">
        <v>144</v>
      </c>
      <c r="G45" s="86" t="s">
        <v>145</v>
      </c>
      <c r="H45" s="86"/>
      <c r="I45" s="86"/>
      <c r="J45" s="128" t="s">
        <v>146</v>
      </c>
      <c r="K45" s="86" t="s">
        <v>144</v>
      </c>
      <c r="L45" s="87"/>
      <c r="M45" s="620"/>
      <c r="N45" s="623"/>
      <c r="O45" s="86"/>
      <c r="P45" s="84"/>
      <c r="Q45" s="86" t="s">
        <v>148</v>
      </c>
      <c r="R45" s="86"/>
      <c r="S45" s="89"/>
      <c r="T45" s="142" t="s">
        <v>63</v>
      </c>
      <c r="U45" s="38">
        <v>3318</v>
      </c>
      <c r="V45" s="39">
        <v>2396</v>
      </c>
      <c r="W45" s="38">
        <v>301</v>
      </c>
      <c r="X45" s="38">
        <v>1235</v>
      </c>
      <c r="Y45" s="38">
        <v>827</v>
      </c>
      <c r="Z45" s="38">
        <v>2</v>
      </c>
      <c r="AA45" s="38">
        <v>31</v>
      </c>
      <c r="AB45" s="38">
        <v>647</v>
      </c>
      <c r="AC45" s="38">
        <v>81</v>
      </c>
      <c r="AD45" s="41">
        <v>85</v>
      </c>
      <c r="AE45" s="38"/>
      <c r="AF45" s="53">
        <v>222</v>
      </c>
      <c r="AG45" s="38">
        <v>184</v>
      </c>
      <c r="AH45" s="41">
        <v>75</v>
      </c>
      <c r="AI45" s="103">
        <v>275</v>
      </c>
      <c r="AJ45" s="54">
        <v>65</v>
      </c>
      <c r="AK45" s="54">
        <v>210</v>
      </c>
      <c r="AL45" s="67" t="s">
        <v>194</v>
      </c>
    </row>
    <row r="46" spans="1:38" ht="14.25" x14ac:dyDescent="0.15">
      <c r="A46" s="45"/>
      <c r="B46" s="115"/>
      <c r="C46" s="129"/>
      <c r="D46" s="38"/>
      <c r="E46" s="38"/>
      <c r="F46" s="38"/>
      <c r="G46" s="38"/>
      <c r="H46" s="38"/>
      <c r="I46" s="38"/>
      <c r="J46" s="38"/>
      <c r="K46" s="38"/>
      <c r="L46" s="116"/>
      <c r="M46" s="38"/>
      <c r="N46" s="38"/>
      <c r="O46" s="41"/>
      <c r="P46" s="38"/>
      <c r="Q46" s="116"/>
      <c r="R46" s="41"/>
      <c r="S46" s="42"/>
      <c r="T46" s="142"/>
      <c r="U46" s="38"/>
      <c r="V46" s="39"/>
      <c r="W46" s="38"/>
      <c r="X46" s="38"/>
      <c r="Y46" s="38"/>
      <c r="Z46" s="38"/>
      <c r="AA46" s="38"/>
      <c r="AB46" s="38"/>
      <c r="AC46" s="38"/>
      <c r="AD46" s="41"/>
      <c r="AE46" s="38"/>
      <c r="AF46" s="53"/>
      <c r="AG46" s="38"/>
      <c r="AH46" s="41"/>
      <c r="AI46" s="103"/>
      <c r="AJ46" s="54"/>
      <c r="AK46" s="54"/>
      <c r="AL46" s="67"/>
    </row>
    <row r="47" spans="1:38" ht="14.25" x14ac:dyDescent="0.15">
      <c r="A47" s="45" t="s">
        <v>79</v>
      </c>
      <c r="B47" s="139">
        <v>4955</v>
      </c>
      <c r="C47" s="140">
        <v>4705</v>
      </c>
      <c r="D47" s="40">
        <v>125</v>
      </c>
      <c r="E47" s="40">
        <v>1201</v>
      </c>
      <c r="F47" s="40">
        <v>2077</v>
      </c>
      <c r="G47" s="40">
        <v>405</v>
      </c>
      <c r="H47" s="40">
        <v>897</v>
      </c>
      <c r="I47" s="40">
        <v>65</v>
      </c>
      <c r="J47" s="40">
        <v>8</v>
      </c>
      <c r="K47" s="40">
        <v>57</v>
      </c>
      <c r="L47" s="141">
        <v>159</v>
      </c>
      <c r="M47" s="40">
        <v>90</v>
      </c>
      <c r="N47" s="40">
        <v>39</v>
      </c>
      <c r="O47" s="52">
        <v>30</v>
      </c>
      <c r="P47" s="40">
        <v>26</v>
      </c>
      <c r="Q47" s="141">
        <v>1</v>
      </c>
      <c r="R47" s="52">
        <v>25</v>
      </c>
      <c r="S47" s="63" t="s">
        <v>23</v>
      </c>
      <c r="T47" s="142" t="s">
        <v>195</v>
      </c>
      <c r="U47" s="38">
        <v>3435</v>
      </c>
      <c r="V47" s="39">
        <v>2470</v>
      </c>
      <c r="W47" s="38">
        <v>299</v>
      </c>
      <c r="X47" s="38">
        <v>1290</v>
      </c>
      <c r="Y47" s="38">
        <v>842</v>
      </c>
      <c r="Z47" s="38">
        <v>1</v>
      </c>
      <c r="AA47" s="38">
        <v>38</v>
      </c>
      <c r="AB47" s="38">
        <v>723</v>
      </c>
      <c r="AC47" s="38">
        <v>101</v>
      </c>
      <c r="AD47" s="41">
        <v>115</v>
      </c>
      <c r="AE47" s="38"/>
      <c r="AF47" s="53">
        <v>230</v>
      </c>
      <c r="AG47" s="38">
        <v>197</v>
      </c>
      <c r="AH47" s="41">
        <v>80</v>
      </c>
      <c r="AI47" s="103">
        <v>242</v>
      </c>
      <c r="AJ47" s="54">
        <v>58</v>
      </c>
      <c r="AK47" s="54">
        <v>184</v>
      </c>
      <c r="AL47" s="67" t="s">
        <v>194</v>
      </c>
    </row>
    <row r="48" spans="1:38" ht="14.25" x14ac:dyDescent="0.15">
      <c r="A48" s="142"/>
      <c r="B48" s="115"/>
      <c r="C48" s="129"/>
      <c r="D48" s="38"/>
      <c r="E48" s="38"/>
      <c r="F48" s="38"/>
      <c r="G48" s="38"/>
      <c r="H48" s="38"/>
      <c r="I48" s="38"/>
      <c r="J48" s="38"/>
      <c r="K48" s="38"/>
      <c r="L48" s="116"/>
      <c r="M48" s="38"/>
      <c r="N48" s="38"/>
      <c r="O48" s="41"/>
      <c r="P48" s="38"/>
      <c r="Q48" s="116"/>
      <c r="R48" s="41"/>
      <c r="S48" s="42"/>
      <c r="T48" s="142"/>
      <c r="U48" s="38"/>
      <c r="V48" s="39"/>
      <c r="W48" s="38"/>
      <c r="X48" s="38"/>
      <c r="Y48" s="38"/>
      <c r="Z48" s="38"/>
      <c r="AA48" s="38"/>
      <c r="AB48" s="38"/>
      <c r="AC48" s="38"/>
      <c r="AD48" s="41"/>
      <c r="AE48" s="38"/>
      <c r="AF48" s="53"/>
      <c r="AG48" s="38"/>
      <c r="AH48" s="41"/>
      <c r="AI48" s="103"/>
      <c r="AJ48" s="54"/>
      <c r="AK48" s="54"/>
      <c r="AL48" s="67"/>
    </row>
    <row r="49" spans="1:38" ht="14.25" x14ac:dyDescent="0.15">
      <c r="A49" s="45" t="s">
        <v>196</v>
      </c>
      <c r="B49" s="139">
        <v>5051</v>
      </c>
      <c r="C49" s="140">
        <v>4807</v>
      </c>
      <c r="D49" s="40">
        <v>115</v>
      </c>
      <c r="E49" s="40">
        <v>1214</v>
      </c>
      <c r="F49" s="40">
        <v>2182</v>
      </c>
      <c r="G49" s="40">
        <v>431</v>
      </c>
      <c r="H49" s="40">
        <v>865</v>
      </c>
      <c r="I49" s="40">
        <v>66</v>
      </c>
      <c r="J49" s="40">
        <v>11</v>
      </c>
      <c r="K49" s="40">
        <v>55</v>
      </c>
      <c r="L49" s="141">
        <v>152</v>
      </c>
      <c r="M49" s="40">
        <v>79</v>
      </c>
      <c r="N49" s="40">
        <v>36</v>
      </c>
      <c r="O49" s="52">
        <v>37</v>
      </c>
      <c r="P49" s="40">
        <v>26</v>
      </c>
      <c r="Q49" s="141">
        <v>1</v>
      </c>
      <c r="R49" s="52">
        <v>25</v>
      </c>
      <c r="S49" s="63" t="s">
        <v>23</v>
      </c>
      <c r="T49" s="142" t="s">
        <v>197</v>
      </c>
      <c r="U49" s="38">
        <v>3587</v>
      </c>
      <c r="V49" s="39">
        <v>2628</v>
      </c>
      <c r="W49" s="38">
        <v>292</v>
      </c>
      <c r="X49" s="38">
        <v>1459</v>
      </c>
      <c r="Y49" s="38">
        <v>835</v>
      </c>
      <c r="Z49" s="38">
        <v>2</v>
      </c>
      <c r="AA49" s="38">
        <v>40</v>
      </c>
      <c r="AB49" s="38">
        <v>724</v>
      </c>
      <c r="AC49" s="38">
        <v>118</v>
      </c>
      <c r="AD49" s="41">
        <v>119</v>
      </c>
      <c r="AE49" s="38"/>
      <c r="AF49" s="53">
        <v>201</v>
      </c>
      <c r="AG49" s="38">
        <v>206</v>
      </c>
      <c r="AH49" s="41">
        <v>80</v>
      </c>
      <c r="AI49" s="103">
        <v>235</v>
      </c>
      <c r="AJ49" s="54">
        <v>59</v>
      </c>
      <c r="AK49" s="54">
        <v>175</v>
      </c>
      <c r="AL49" s="67">
        <v>1</v>
      </c>
    </row>
    <row r="50" spans="1:38" ht="14.25" x14ac:dyDescent="0.15">
      <c r="A50" s="45"/>
      <c r="B50" s="139"/>
      <c r="C50" s="140"/>
      <c r="D50" s="40"/>
      <c r="E50" s="40"/>
      <c r="F50" s="40"/>
      <c r="G50" s="40"/>
      <c r="H50" s="40"/>
      <c r="I50" s="40"/>
      <c r="J50" s="40"/>
      <c r="K50" s="40"/>
      <c r="L50" s="141"/>
      <c r="M50" s="40"/>
      <c r="N50" s="40"/>
      <c r="O50" s="52"/>
      <c r="P50" s="40"/>
      <c r="Q50" s="141"/>
      <c r="R50" s="52"/>
      <c r="S50" s="63"/>
      <c r="T50" s="142"/>
      <c r="U50" s="38"/>
      <c r="V50" s="39"/>
      <c r="W50" s="38"/>
      <c r="X50" s="38"/>
      <c r="Y50" s="38"/>
      <c r="Z50" s="38"/>
      <c r="AA50" s="38"/>
      <c r="AB50" s="38"/>
      <c r="AC50" s="38"/>
      <c r="AD50" s="41"/>
      <c r="AE50" s="38"/>
      <c r="AF50" s="53"/>
      <c r="AG50" s="38"/>
      <c r="AH50" s="41"/>
      <c r="AI50" s="103"/>
      <c r="AJ50" s="54"/>
      <c r="AK50" s="54"/>
      <c r="AL50" s="67"/>
    </row>
    <row r="51" spans="1:38" ht="14.25" x14ac:dyDescent="0.15">
      <c r="A51" s="45" t="s">
        <v>198</v>
      </c>
      <c r="B51" s="139">
        <v>5163</v>
      </c>
      <c r="C51" s="140">
        <v>4912</v>
      </c>
      <c r="D51" s="40">
        <v>117</v>
      </c>
      <c r="E51" s="40">
        <v>1160</v>
      </c>
      <c r="F51" s="40">
        <v>2247</v>
      </c>
      <c r="G51" s="40">
        <v>446</v>
      </c>
      <c r="H51" s="40">
        <v>942</v>
      </c>
      <c r="I51" s="40">
        <v>65</v>
      </c>
      <c r="J51" s="40">
        <v>10</v>
      </c>
      <c r="K51" s="40">
        <v>55</v>
      </c>
      <c r="L51" s="141">
        <v>160</v>
      </c>
      <c r="M51" s="40">
        <v>88</v>
      </c>
      <c r="N51" s="40">
        <v>33</v>
      </c>
      <c r="O51" s="52">
        <v>39</v>
      </c>
      <c r="P51" s="40">
        <v>26</v>
      </c>
      <c r="Q51" s="141">
        <v>5</v>
      </c>
      <c r="R51" s="52">
        <v>21</v>
      </c>
      <c r="S51" s="63" t="s">
        <v>23</v>
      </c>
      <c r="T51" s="159" t="s">
        <v>66</v>
      </c>
      <c r="U51" s="38">
        <v>3719</v>
      </c>
      <c r="V51" s="39">
        <v>2743</v>
      </c>
      <c r="W51" s="38">
        <v>286</v>
      </c>
      <c r="X51" s="38">
        <v>1547</v>
      </c>
      <c r="Y51" s="38">
        <v>866</v>
      </c>
      <c r="Z51" s="38">
        <v>0</v>
      </c>
      <c r="AA51" s="38">
        <v>44</v>
      </c>
      <c r="AB51" s="38">
        <v>760</v>
      </c>
      <c r="AC51" s="38">
        <v>113</v>
      </c>
      <c r="AD51" s="41">
        <v>169</v>
      </c>
      <c r="AE51" s="38"/>
      <c r="AF51" s="53">
        <v>208</v>
      </c>
      <c r="AG51" s="38">
        <v>186</v>
      </c>
      <c r="AH51" s="41">
        <v>84</v>
      </c>
      <c r="AI51" s="103">
        <v>216</v>
      </c>
      <c r="AJ51" s="54">
        <v>74</v>
      </c>
      <c r="AK51" s="54">
        <v>141</v>
      </c>
      <c r="AL51" s="67">
        <v>1</v>
      </c>
    </row>
    <row r="52" spans="1:38" ht="14.25" x14ac:dyDescent="0.15">
      <c r="A52" s="45"/>
      <c r="B52" s="139"/>
      <c r="C52" s="140"/>
      <c r="D52" s="40"/>
      <c r="E52" s="40"/>
      <c r="F52" s="40"/>
      <c r="G52" s="40"/>
      <c r="H52" s="40"/>
      <c r="I52" s="40"/>
      <c r="J52" s="40"/>
      <c r="K52" s="40"/>
      <c r="L52" s="141"/>
      <c r="M52" s="40"/>
      <c r="N52" s="40"/>
      <c r="O52" s="52"/>
      <c r="P52" s="40"/>
      <c r="Q52" s="141"/>
      <c r="R52" s="52"/>
      <c r="S52" s="63"/>
      <c r="T52" s="142"/>
      <c r="U52" s="38"/>
      <c r="V52" s="39"/>
      <c r="W52" s="38"/>
      <c r="X52" s="38"/>
      <c r="Y52" s="38"/>
      <c r="Z52" s="38"/>
      <c r="AA52" s="38"/>
      <c r="AB52" s="38"/>
      <c r="AC52" s="38"/>
      <c r="AD52" s="41"/>
      <c r="AE52" s="38"/>
      <c r="AF52" s="53"/>
      <c r="AG52" s="38"/>
      <c r="AH52" s="41"/>
      <c r="AI52" s="103"/>
      <c r="AJ52" s="54"/>
      <c r="AK52" s="54"/>
      <c r="AL52" s="67"/>
    </row>
    <row r="53" spans="1:38" ht="14.25" x14ac:dyDescent="0.15">
      <c r="A53" s="158" t="s">
        <v>66</v>
      </c>
      <c r="B53" s="139">
        <v>5317</v>
      </c>
      <c r="C53" s="140">
        <v>5048</v>
      </c>
      <c r="D53" s="40">
        <v>120</v>
      </c>
      <c r="E53" s="40">
        <v>1184</v>
      </c>
      <c r="F53" s="40">
        <v>2246</v>
      </c>
      <c r="G53" s="40">
        <v>481</v>
      </c>
      <c r="H53" s="40">
        <v>1017</v>
      </c>
      <c r="I53" s="40">
        <v>72</v>
      </c>
      <c r="J53" s="40">
        <v>11</v>
      </c>
      <c r="K53" s="40">
        <v>61</v>
      </c>
      <c r="L53" s="141">
        <v>170</v>
      </c>
      <c r="M53" s="40">
        <v>85</v>
      </c>
      <c r="N53" s="40">
        <v>44</v>
      </c>
      <c r="O53" s="52">
        <v>41</v>
      </c>
      <c r="P53" s="40">
        <v>27</v>
      </c>
      <c r="Q53" s="141">
        <v>6</v>
      </c>
      <c r="R53" s="52">
        <v>20</v>
      </c>
      <c r="S53" s="63">
        <v>1</v>
      </c>
      <c r="T53" s="159" t="s">
        <v>67</v>
      </c>
      <c r="U53" s="38">
        <v>3775</v>
      </c>
      <c r="V53" s="39">
        <v>2893</v>
      </c>
      <c r="W53" s="160">
        <v>277</v>
      </c>
      <c r="X53" s="160">
        <v>1692</v>
      </c>
      <c r="Y53" s="160">
        <v>888</v>
      </c>
      <c r="Z53" s="160">
        <v>1</v>
      </c>
      <c r="AA53" s="160">
        <v>35</v>
      </c>
      <c r="AB53" s="160">
        <v>688</v>
      </c>
      <c r="AC53" s="160">
        <v>112</v>
      </c>
      <c r="AD53" s="161">
        <v>75</v>
      </c>
      <c r="AE53" s="160"/>
      <c r="AF53" s="162">
        <v>206</v>
      </c>
      <c r="AG53" s="160">
        <v>205</v>
      </c>
      <c r="AH53" s="161">
        <v>90</v>
      </c>
      <c r="AI53" s="163">
        <v>194</v>
      </c>
      <c r="AJ53" s="164">
        <v>63</v>
      </c>
      <c r="AK53" s="164">
        <v>130</v>
      </c>
      <c r="AL53" s="165">
        <v>1</v>
      </c>
    </row>
    <row r="54" spans="1:38" ht="15" thickBot="1" x14ac:dyDescent="0.2">
      <c r="A54" s="45"/>
      <c r="B54" s="139"/>
      <c r="C54" s="140"/>
      <c r="D54" s="40"/>
      <c r="E54" s="40"/>
      <c r="F54" s="40"/>
      <c r="G54" s="40"/>
      <c r="H54" s="40"/>
      <c r="I54" s="40"/>
      <c r="J54" s="40"/>
      <c r="K54" s="40"/>
      <c r="L54" s="141"/>
      <c r="M54" s="40"/>
      <c r="N54" s="40"/>
      <c r="O54" s="52"/>
      <c r="P54" s="40"/>
      <c r="Q54" s="141"/>
      <c r="R54" s="52"/>
      <c r="S54" s="63"/>
      <c r="T54" s="153"/>
      <c r="U54" s="46"/>
      <c r="V54" s="47"/>
      <c r="W54" s="46"/>
      <c r="X54" s="46"/>
      <c r="Y54" s="46"/>
      <c r="Z54" s="46"/>
      <c r="AA54" s="46"/>
      <c r="AB54" s="46"/>
      <c r="AC54" s="46"/>
      <c r="AD54" s="48"/>
      <c r="AE54" s="46"/>
      <c r="AF54" s="61"/>
      <c r="AG54" s="46"/>
      <c r="AH54" s="48"/>
      <c r="AI54" s="65"/>
      <c r="AJ54" s="62"/>
      <c r="AK54" s="62"/>
      <c r="AL54" s="68"/>
    </row>
    <row r="55" spans="1:38" ht="14.25" x14ac:dyDescent="0.15">
      <c r="A55" s="158" t="s">
        <v>67</v>
      </c>
      <c r="B55" s="139">
        <v>5504</v>
      </c>
      <c r="C55" s="140">
        <v>5259</v>
      </c>
      <c r="D55" s="166">
        <v>120</v>
      </c>
      <c r="E55" s="166">
        <v>1166</v>
      </c>
      <c r="F55" s="166">
        <v>2365</v>
      </c>
      <c r="G55" s="166">
        <v>514</v>
      </c>
      <c r="H55" s="166">
        <v>1094</v>
      </c>
      <c r="I55" s="166">
        <v>66</v>
      </c>
      <c r="J55" s="166">
        <v>5</v>
      </c>
      <c r="K55" s="166">
        <v>61</v>
      </c>
      <c r="L55" s="167">
        <v>162</v>
      </c>
      <c r="M55" s="166">
        <v>87</v>
      </c>
      <c r="N55" s="166">
        <v>32</v>
      </c>
      <c r="O55" s="168">
        <v>43</v>
      </c>
      <c r="P55" s="166">
        <v>17</v>
      </c>
      <c r="Q55" s="167">
        <v>5</v>
      </c>
      <c r="R55" s="168">
        <v>12</v>
      </c>
      <c r="S55" s="169" t="s">
        <v>23</v>
      </c>
      <c r="T55" s="109" t="s">
        <v>199</v>
      </c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</row>
    <row r="56" spans="1:38" ht="15" thickBot="1" x14ac:dyDescent="0.2">
      <c r="A56" s="143"/>
      <c r="B56" s="144"/>
      <c r="C56" s="145"/>
      <c r="D56" s="146"/>
      <c r="E56" s="146"/>
      <c r="F56" s="146"/>
      <c r="G56" s="146"/>
      <c r="H56" s="146"/>
      <c r="I56" s="146"/>
      <c r="J56" s="146"/>
      <c r="K56" s="146"/>
      <c r="L56" s="147"/>
      <c r="M56" s="146"/>
      <c r="N56" s="146"/>
      <c r="O56" s="148"/>
      <c r="P56" s="146"/>
      <c r="Q56" s="147"/>
      <c r="R56" s="148"/>
      <c r="S56" s="149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</row>
    <row r="57" spans="1:38" ht="14.25" x14ac:dyDescent="0.15">
      <c r="A57" s="109" t="s">
        <v>200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51"/>
      <c r="Q57" s="51"/>
      <c r="R57" s="51"/>
      <c r="S57" s="51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ht="14.25" x14ac:dyDescent="0.15">
      <c r="A58" s="109" t="s">
        <v>201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ht="14.25" x14ac:dyDescent="0.15">
      <c r="A59" s="109" t="s">
        <v>202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36"/>
      <c r="U59" s="109"/>
      <c r="V59" s="53"/>
      <c r="W59" s="53"/>
      <c r="X59" s="53"/>
      <c r="Y59" s="53"/>
      <c r="Z59" s="53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ht="14.25" x14ac:dyDescent="0.15">
      <c r="A60" s="109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ht="14.25" x14ac:dyDescent="0.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ht="17.25" x14ac:dyDescent="0.15">
      <c r="A62" s="71" t="s">
        <v>203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51"/>
      <c r="P62" s="51"/>
      <c r="Q62" s="51"/>
      <c r="R62" s="51"/>
      <c r="S62" s="51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ht="15" thickBot="1" x14ac:dyDescent="0.2">
      <c r="A63" s="72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51"/>
      <c r="P63" s="51"/>
      <c r="Q63" s="51"/>
      <c r="R63" s="51"/>
      <c r="S63" s="51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ht="14.25" x14ac:dyDescent="0.15">
      <c r="A64" s="73"/>
      <c r="B64" s="92"/>
      <c r="C64" s="75" t="s">
        <v>83</v>
      </c>
      <c r="D64" s="111"/>
      <c r="E64" s="111"/>
      <c r="F64" s="111"/>
      <c r="G64" s="111"/>
      <c r="H64" s="111"/>
      <c r="I64" s="117" t="s">
        <v>204</v>
      </c>
      <c r="J64" s="112" t="s">
        <v>85</v>
      </c>
      <c r="K64" s="76"/>
      <c r="L64" s="76"/>
      <c r="M64" s="112" t="s">
        <v>205</v>
      </c>
      <c r="N64" s="76"/>
      <c r="O64" s="77"/>
      <c r="P64" s="50"/>
      <c r="Q64" s="51"/>
      <c r="R64" s="51"/>
      <c r="S64" s="51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16" ht="14.25" x14ac:dyDescent="0.15">
      <c r="A65" s="43"/>
      <c r="B65" s="41"/>
      <c r="C65" s="56"/>
      <c r="D65" s="57" t="s">
        <v>121</v>
      </c>
      <c r="E65" s="57" t="s">
        <v>90</v>
      </c>
      <c r="F65" s="57" t="s">
        <v>91</v>
      </c>
      <c r="G65" s="78" t="s">
        <v>92</v>
      </c>
      <c r="H65" s="57" t="s">
        <v>93</v>
      </c>
      <c r="I65" s="57" t="s">
        <v>94</v>
      </c>
      <c r="J65" s="57" t="s">
        <v>95</v>
      </c>
      <c r="K65" s="102" t="s">
        <v>96</v>
      </c>
      <c r="L65" s="57" t="s">
        <v>97</v>
      </c>
      <c r="M65" s="57"/>
      <c r="N65" s="57" t="s">
        <v>99</v>
      </c>
      <c r="O65" s="113"/>
      <c r="P65" s="50"/>
    </row>
    <row r="66" spans="1:16" ht="14.25" x14ac:dyDescent="0.15">
      <c r="A66" s="43"/>
      <c r="B66" s="55" t="s">
        <v>206</v>
      </c>
      <c r="C66" s="56" t="s">
        <v>88</v>
      </c>
      <c r="D66" s="57"/>
      <c r="E66" s="57"/>
      <c r="F66" s="57" t="s">
        <v>109</v>
      </c>
      <c r="G66" s="78"/>
      <c r="H66" s="57" t="s">
        <v>110</v>
      </c>
      <c r="I66" s="57" t="s">
        <v>207</v>
      </c>
      <c r="J66" s="57" t="s">
        <v>208</v>
      </c>
      <c r="K66" s="102" t="s">
        <v>113</v>
      </c>
      <c r="L66" s="57" t="s">
        <v>114</v>
      </c>
      <c r="M66" s="57"/>
      <c r="N66" s="57"/>
      <c r="O66" s="113"/>
      <c r="P66" s="50"/>
    </row>
    <row r="67" spans="1:16" ht="14.25" x14ac:dyDescent="0.15">
      <c r="A67" s="43"/>
      <c r="B67" s="41"/>
      <c r="C67" s="56"/>
      <c r="D67" s="57"/>
      <c r="E67" s="57"/>
      <c r="F67" s="57" t="s">
        <v>119</v>
      </c>
      <c r="G67" s="78" t="s">
        <v>120</v>
      </c>
      <c r="H67" s="57" t="s">
        <v>121</v>
      </c>
      <c r="I67" s="57"/>
      <c r="J67" s="57" t="s">
        <v>123</v>
      </c>
      <c r="K67" s="102" t="s">
        <v>124</v>
      </c>
      <c r="L67" s="57" t="s">
        <v>125</v>
      </c>
      <c r="M67" s="57"/>
      <c r="N67" s="57" t="s">
        <v>126</v>
      </c>
      <c r="O67" s="113" t="s">
        <v>209</v>
      </c>
      <c r="P67" s="50"/>
    </row>
    <row r="68" spans="1:16" ht="14.25" x14ac:dyDescent="0.15">
      <c r="A68" s="43"/>
      <c r="B68" s="41"/>
      <c r="C68" s="56" t="s">
        <v>108</v>
      </c>
      <c r="D68" s="57"/>
      <c r="E68" s="57"/>
      <c r="F68" s="57" t="s">
        <v>133</v>
      </c>
      <c r="G68" s="78"/>
      <c r="H68" s="57" t="s">
        <v>134</v>
      </c>
      <c r="I68" s="57"/>
      <c r="J68" s="150" t="s">
        <v>210</v>
      </c>
      <c r="K68" s="102" t="s">
        <v>136</v>
      </c>
      <c r="L68" s="57" t="s">
        <v>111</v>
      </c>
      <c r="M68" s="57" t="s">
        <v>211</v>
      </c>
      <c r="N68" s="57"/>
      <c r="O68" s="113"/>
      <c r="P68" s="50"/>
    </row>
    <row r="69" spans="1:16" ht="14.25" x14ac:dyDescent="0.15">
      <c r="A69" s="83"/>
      <c r="B69" s="108"/>
      <c r="C69" s="85"/>
      <c r="D69" s="104" t="s">
        <v>143</v>
      </c>
      <c r="E69" s="104" t="s">
        <v>143</v>
      </c>
      <c r="F69" s="104" t="s">
        <v>144</v>
      </c>
      <c r="G69" s="86" t="s">
        <v>145</v>
      </c>
      <c r="H69" s="104"/>
      <c r="I69" s="104"/>
      <c r="J69" s="104"/>
      <c r="K69" s="107" t="s">
        <v>212</v>
      </c>
      <c r="L69" s="104"/>
      <c r="M69" s="104"/>
      <c r="N69" s="104" t="s">
        <v>148</v>
      </c>
      <c r="O69" s="114"/>
      <c r="P69" s="50"/>
    </row>
    <row r="70" spans="1:16" ht="14.25" x14ac:dyDescent="0.15">
      <c r="A70" s="37" t="s">
        <v>151</v>
      </c>
      <c r="B70" s="38">
        <v>665</v>
      </c>
      <c r="C70" s="39">
        <v>623</v>
      </c>
      <c r="D70" s="38">
        <v>2</v>
      </c>
      <c r="E70" s="38">
        <v>525</v>
      </c>
      <c r="F70" s="38">
        <v>28</v>
      </c>
      <c r="G70" s="38">
        <v>65</v>
      </c>
      <c r="H70" s="38">
        <v>3</v>
      </c>
      <c r="I70" s="38"/>
      <c r="J70" s="38">
        <v>10</v>
      </c>
      <c r="K70" s="38">
        <v>5</v>
      </c>
      <c r="L70" s="41">
        <v>5</v>
      </c>
      <c r="M70" s="38">
        <v>32</v>
      </c>
      <c r="N70" s="38">
        <v>8</v>
      </c>
      <c r="O70" s="42">
        <v>24</v>
      </c>
      <c r="P70" s="50"/>
    </row>
    <row r="71" spans="1:16" ht="14.25" x14ac:dyDescent="0.15">
      <c r="A71" s="43"/>
      <c r="B71" s="41"/>
      <c r="C71" s="44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2"/>
      <c r="P71" s="50"/>
    </row>
    <row r="72" spans="1:16" ht="14.25" x14ac:dyDescent="0.15">
      <c r="A72" s="37" t="s">
        <v>31</v>
      </c>
      <c r="B72" s="38">
        <v>661</v>
      </c>
      <c r="C72" s="39">
        <v>634</v>
      </c>
      <c r="D72" s="40" t="s">
        <v>23</v>
      </c>
      <c r="E72" s="38">
        <v>527</v>
      </c>
      <c r="F72" s="38">
        <v>24</v>
      </c>
      <c r="G72" s="38">
        <v>74</v>
      </c>
      <c r="H72" s="38">
        <v>9</v>
      </c>
      <c r="I72" s="38"/>
      <c r="J72" s="38">
        <v>5</v>
      </c>
      <c r="K72" s="38">
        <v>3</v>
      </c>
      <c r="L72" s="41">
        <v>2</v>
      </c>
      <c r="M72" s="38">
        <v>22</v>
      </c>
      <c r="N72" s="38">
        <v>4</v>
      </c>
      <c r="O72" s="42">
        <v>18</v>
      </c>
      <c r="P72" s="50"/>
    </row>
    <row r="73" spans="1:16" ht="14.25" x14ac:dyDescent="0.15">
      <c r="A73" s="43"/>
      <c r="B73" s="41"/>
      <c r="C73" s="44"/>
      <c r="D73" s="52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50"/>
    </row>
    <row r="74" spans="1:16" ht="14.25" x14ac:dyDescent="0.15">
      <c r="A74" s="37" t="s">
        <v>36</v>
      </c>
      <c r="B74" s="38">
        <v>679</v>
      </c>
      <c r="C74" s="39">
        <v>656</v>
      </c>
      <c r="D74" s="40" t="s">
        <v>23</v>
      </c>
      <c r="E74" s="38">
        <v>529</v>
      </c>
      <c r="F74" s="38">
        <v>16</v>
      </c>
      <c r="G74" s="38">
        <v>96</v>
      </c>
      <c r="H74" s="38">
        <v>15</v>
      </c>
      <c r="I74" s="38"/>
      <c r="J74" s="38">
        <v>2</v>
      </c>
      <c r="K74" s="38">
        <v>1</v>
      </c>
      <c r="L74" s="41">
        <v>1</v>
      </c>
      <c r="M74" s="38">
        <v>21</v>
      </c>
      <c r="N74" s="38">
        <v>3</v>
      </c>
      <c r="O74" s="42">
        <v>18</v>
      </c>
      <c r="P74" s="50"/>
    </row>
    <row r="75" spans="1:16" ht="14.25" x14ac:dyDescent="0.15">
      <c r="A75" s="43"/>
      <c r="B75" s="41"/>
      <c r="C75" s="44"/>
      <c r="D75" s="52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2"/>
      <c r="P75" s="50"/>
    </row>
    <row r="76" spans="1:16" ht="14.25" x14ac:dyDescent="0.15">
      <c r="A76" s="37" t="s">
        <v>154</v>
      </c>
      <c r="B76" s="38">
        <v>679</v>
      </c>
      <c r="C76" s="39">
        <v>662</v>
      </c>
      <c r="D76" s="40" t="s">
        <v>23</v>
      </c>
      <c r="E76" s="38">
        <v>548</v>
      </c>
      <c r="F76" s="38">
        <v>17</v>
      </c>
      <c r="G76" s="38">
        <v>81</v>
      </c>
      <c r="H76" s="38">
        <v>16</v>
      </c>
      <c r="I76" s="38"/>
      <c r="J76" s="38">
        <v>3</v>
      </c>
      <c r="K76" s="38">
        <v>1</v>
      </c>
      <c r="L76" s="41">
        <v>2</v>
      </c>
      <c r="M76" s="38">
        <v>14</v>
      </c>
      <c r="N76" s="38">
        <v>2</v>
      </c>
      <c r="O76" s="42">
        <v>12</v>
      </c>
      <c r="P76" s="50"/>
    </row>
    <row r="77" spans="1:16" ht="14.25" x14ac:dyDescent="0.15">
      <c r="A77" s="43"/>
      <c r="B77" s="41"/>
      <c r="C77" s="44"/>
      <c r="D77" s="52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2"/>
      <c r="P77" s="50"/>
    </row>
    <row r="78" spans="1:16" ht="14.25" x14ac:dyDescent="0.15">
      <c r="A78" s="37" t="s">
        <v>155</v>
      </c>
      <c r="B78" s="38">
        <v>691</v>
      </c>
      <c r="C78" s="39">
        <v>681</v>
      </c>
      <c r="D78" s="40" t="s">
        <v>23</v>
      </c>
      <c r="E78" s="38">
        <v>531</v>
      </c>
      <c r="F78" s="38">
        <v>20</v>
      </c>
      <c r="G78" s="38">
        <v>97</v>
      </c>
      <c r="H78" s="38">
        <v>33</v>
      </c>
      <c r="I78" s="38"/>
      <c r="J78" s="38">
        <v>3</v>
      </c>
      <c r="K78" s="38">
        <v>1</v>
      </c>
      <c r="L78" s="41">
        <v>2</v>
      </c>
      <c r="M78" s="38">
        <v>7</v>
      </c>
      <c r="N78" s="38">
        <v>4</v>
      </c>
      <c r="O78" s="42">
        <v>3</v>
      </c>
      <c r="P78" s="50"/>
    </row>
    <row r="79" spans="1:16" ht="14.25" x14ac:dyDescent="0.15">
      <c r="A79" s="43"/>
      <c r="B79" s="41"/>
      <c r="C79" s="44"/>
      <c r="D79" s="52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2"/>
      <c r="P79" s="50"/>
    </row>
    <row r="80" spans="1:16" ht="14.25" x14ac:dyDescent="0.15">
      <c r="A80" s="37" t="s">
        <v>156</v>
      </c>
      <c r="B80" s="38">
        <v>811</v>
      </c>
      <c r="C80" s="39">
        <v>791</v>
      </c>
      <c r="D80" s="40" t="s">
        <v>23</v>
      </c>
      <c r="E80" s="38">
        <v>572</v>
      </c>
      <c r="F80" s="38">
        <v>29</v>
      </c>
      <c r="G80" s="38">
        <v>151</v>
      </c>
      <c r="H80" s="38">
        <v>39</v>
      </c>
      <c r="I80" s="38"/>
      <c r="J80" s="38">
        <v>9</v>
      </c>
      <c r="K80" s="38">
        <v>6</v>
      </c>
      <c r="L80" s="41">
        <v>3</v>
      </c>
      <c r="M80" s="38">
        <v>11</v>
      </c>
      <c r="N80" s="38">
        <v>2</v>
      </c>
      <c r="O80" s="42">
        <v>9</v>
      </c>
      <c r="P80" s="50"/>
    </row>
    <row r="81" spans="1:16" ht="14.25" x14ac:dyDescent="0.15">
      <c r="A81" s="43"/>
      <c r="B81" s="41"/>
      <c r="C81" s="44"/>
      <c r="D81" s="52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2"/>
      <c r="P81" s="50"/>
    </row>
    <row r="82" spans="1:16" ht="14.25" x14ac:dyDescent="0.15">
      <c r="A82" s="37" t="s">
        <v>157</v>
      </c>
      <c r="B82" s="38">
        <v>1024</v>
      </c>
      <c r="C82" s="39">
        <v>994</v>
      </c>
      <c r="D82" s="40" t="s">
        <v>23</v>
      </c>
      <c r="E82" s="38">
        <v>647</v>
      </c>
      <c r="F82" s="38">
        <v>38</v>
      </c>
      <c r="G82" s="38">
        <v>195</v>
      </c>
      <c r="H82" s="38">
        <v>114</v>
      </c>
      <c r="I82" s="38"/>
      <c r="J82" s="38">
        <v>14</v>
      </c>
      <c r="K82" s="38">
        <v>12</v>
      </c>
      <c r="L82" s="41">
        <v>2</v>
      </c>
      <c r="M82" s="38">
        <v>16</v>
      </c>
      <c r="N82" s="38">
        <v>2</v>
      </c>
      <c r="O82" s="42">
        <v>14</v>
      </c>
      <c r="P82" s="50"/>
    </row>
    <row r="83" spans="1:16" ht="14.25" x14ac:dyDescent="0.15">
      <c r="A83" s="43"/>
      <c r="B83" s="41"/>
      <c r="C83" s="44"/>
      <c r="D83" s="52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2"/>
      <c r="P83" s="50"/>
    </row>
    <row r="84" spans="1:16" ht="14.25" x14ac:dyDescent="0.15">
      <c r="A84" s="37" t="s">
        <v>158</v>
      </c>
      <c r="B84" s="38">
        <v>1150</v>
      </c>
      <c r="C84" s="39">
        <v>1118</v>
      </c>
      <c r="D84" s="40" t="s">
        <v>23</v>
      </c>
      <c r="E84" s="38">
        <v>684</v>
      </c>
      <c r="F84" s="38">
        <v>41</v>
      </c>
      <c r="G84" s="38">
        <v>204</v>
      </c>
      <c r="H84" s="38">
        <v>189</v>
      </c>
      <c r="I84" s="38"/>
      <c r="J84" s="38">
        <v>18</v>
      </c>
      <c r="K84" s="38">
        <v>15</v>
      </c>
      <c r="L84" s="41">
        <v>3</v>
      </c>
      <c r="M84" s="38">
        <v>14</v>
      </c>
      <c r="N84" s="38">
        <v>3</v>
      </c>
      <c r="O84" s="42">
        <v>11</v>
      </c>
      <c r="P84" s="50"/>
    </row>
    <row r="85" spans="1:16" ht="14.25" x14ac:dyDescent="0.15">
      <c r="A85" s="43"/>
      <c r="B85" s="41"/>
      <c r="C85" s="44"/>
      <c r="D85" s="52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2"/>
      <c r="P85" s="50"/>
    </row>
    <row r="86" spans="1:16" ht="14.25" x14ac:dyDescent="0.15">
      <c r="A86" s="37" t="s">
        <v>159</v>
      </c>
      <c r="B86" s="38">
        <v>1237</v>
      </c>
      <c r="C86" s="39">
        <v>1205</v>
      </c>
      <c r="D86" s="40" t="s">
        <v>23</v>
      </c>
      <c r="E86" s="38">
        <v>728</v>
      </c>
      <c r="F86" s="38">
        <v>43</v>
      </c>
      <c r="G86" s="38">
        <v>212</v>
      </c>
      <c r="H86" s="38">
        <v>222</v>
      </c>
      <c r="I86" s="40" t="s">
        <v>23</v>
      </c>
      <c r="J86" s="38">
        <v>19</v>
      </c>
      <c r="K86" s="38">
        <v>17</v>
      </c>
      <c r="L86" s="41">
        <v>2</v>
      </c>
      <c r="M86" s="38">
        <v>13</v>
      </c>
      <c r="N86" s="38">
        <v>3</v>
      </c>
      <c r="O86" s="42">
        <v>10</v>
      </c>
      <c r="P86" s="50"/>
    </row>
    <row r="87" spans="1:16" ht="14.25" x14ac:dyDescent="0.15">
      <c r="A87" s="43"/>
      <c r="B87" s="41"/>
      <c r="C87" s="44"/>
      <c r="D87" s="52"/>
      <c r="E87" s="41"/>
      <c r="F87" s="41"/>
      <c r="G87" s="41"/>
      <c r="H87" s="41"/>
      <c r="I87" s="40"/>
      <c r="J87" s="41"/>
      <c r="K87" s="41"/>
      <c r="L87" s="41"/>
      <c r="M87" s="41"/>
      <c r="N87" s="41"/>
      <c r="O87" s="42"/>
      <c r="P87" s="50"/>
    </row>
    <row r="88" spans="1:16" ht="14.25" x14ac:dyDescent="0.15">
      <c r="A88" s="37" t="s">
        <v>57</v>
      </c>
      <c r="B88" s="38">
        <v>1289</v>
      </c>
      <c r="C88" s="39">
        <v>1221</v>
      </c>
      <c r="D88" s="40" t="s">
        <v>23</v>
      </c>
      <c r="E88" s="38">
        <v>742</v>
      </c>
      <c r="F88" s="38">
        <v>52</v>
      </c>
      <c r="G88" s="38">
        <v>236</v>
      </c>
      <c r="H88" s="38">
        <v>191</v>
      </c>
      <c r="I88" s="40" t="s">
        <v>23</v>
      </c>
      <c r="J88" s="38">
        <v>54</v>
      </c>
      <c r="K88" s="38">
        <v>51</v>
      </c>
      <c r="L88" s="41">
        <v>3</v>
      </c>
      <c r="M88" s="38">
        <v>14</v>
      </c>
      <c r="N88" s="38">
        <v>2</v>
      </c>
      <c r="O88" s="42">
        <v>12</v>
      </c>
      <c r="P88" s="50"/>
    </row>
    <row r="89" spans="1:16" ht="14.25" x14ac:dyDescent="0.15">
      <c r="A89" s="43"/>
      <c r="B89" s="41"/>
      <c r="C89" s="44"/>
      <c r="D89" s="52"/>
      <c r="E89" s="41"/>
      <c r="F89" s="41"/>
      <c r="G89" s="41"/>
      <c r="H89" s="41"/>
      <c r="I89" s="40"/>
      <c r="J89" s="41"/>
      <c r="K89" s="41"/>
      <c r="L89" s="41"/>
      <c r="M89" s="41"/>
      <c r="N89" s="41"/>
      <c r="O89" s="42"/>
      <c r="P89" s="50"/>
    </row>
    <row r="90" spans="1:16" ht="14.25" x14ac:dyDescent="0.15">
      <c r="A90" s="37" t="s">
        <v>58</v>
      </c>
      <c r="B90" s="38">
        <v>1345</v>
      </c>
      <c r="C90" s="39">
        <v>1314</v>
      </c>
      <c r="D90" s="40" t="s">
        <v>23</v>
      </c>
      <c r="E90" s="38">
        <v>763</v>
      </c>
      <c r="F90" s="38">
        <v>43</v>
      </c>
      <c r="G90" s="38">
        <v>280</v>
      </c>
      <c r="H90" s="38">
        <v>228</v>
      </c>
      <c r="I90" s="40" t="s">
        <v>23</v>
      </c>
      <c r="J90" s="38">
        <v>17</v>
      </c>
      <c r="K90" s="38">
        <v>14</v>
      </c>
      <c r="L90" s="41">
        <v>3</v>
      </c>
      <c r="M90" s="38">
        <v>14</v>
      </c>
      <c r="N90" s="38">
        <v>3</v>
      </c>
      <c r="O90" s="42">
        <v>11</v>
      </c>
      <c r="P90" s="50"/>
    </row>
    <row r="91" spans="1:16" ht="14.25" x14ac:dyDescent="0.15">
      <c r="A91" s="37"/>
      <c r="B91" s="38"/>
      <c r="C91" s="39"/>
      <c r="D91" s="40"/>
      <c r="E91" s="38"/>
      <c r="F91" s="38"/>
      <c r="G91" s="38"/>
      <c r="H91" s="38"/>
      <c r="I91" s="40"/>
      <c r="J91" s="38"/>
      <c r="K91" s="38"/>
      <c r="L91" s="41"/>
      <c r="M91" s="38"/>
      <c r="N91" s="38"/>
      <c r="O91" s="42"/>
      <c r="P91" s="50"/>
    </row>
    <row r="92" spans="1:16" ht="14.25" x14ac:dyDescent="0.15">
      <c r="A92" s="45" t="s">
        <v>59</v>
      </c>
      <c r="B92" s="38">
        <v>1416</v>
      </c>
      <c r="C92" s="39">
        <v>1374</v>
      </c>
      <c r="D92" s="40" t="s">
        <v>23</v>
      </c>
      <c r="E92" s="38">
        <v>845</v>
      </c>
      <c r="F92" s="38">
        <v>41</v>
      </c>
      <c r="G92" s="38">
        <v>257</v>
      </c>
      <c r="H92" s="38">
        <v>231</v>
      </c>
      <c r="I92" s="40" t="s">
        <v>23</v>
      </c>
      <c r="J92" s="38">
        <v>22</v>
      </c>
      <c r="K92" s="38">
        <v>18</v>
      </c>
      <c r="L92" s="41">
        <v>4</v>
      </c>
      <c r="M92" s="38">
        <v>20</v>
      </c>
      <c r="N92" s="38">
        <v>5</v>
      </c>
      <c r="O92" s="42">
        <v>15</v>
      </c>
      <c r="P92" s="50"/>
    </row>
    <row r="93" spans="1:16" ht="14.25" x14ac:dyDescent="0.15">
      <c r="A93" s="45"/>
      <c r="B93" s="38"/>
      <c r="C93" s="39"/>
      <c r="D93" s="40"/>
      <c r="E93" s="38"/>
      <c r="F93" s="38"/>
      <c r="G93" s="38"/>
      <c r="H93" s="38"/>
      <c r="I93" s="40"/>
      <c r="J93" s="38"/>
      <c r="K93" s="38"/>
      <c r="L93" s="41"/>
      <c r="M93" s="38"/>
      <c r="N93" s="38"/>
      <c r="O93" s="42"/>
      <c r="P93" s="50"/>
    </row>
    <row r="94" spans="1:16" ht="14.25" x14ac:dyDescent="0.15">
      <c r="A94" s="45" t="s">
        <v>60</v>
      </c>
      <c r="B94" s="38">
        <v>1461</v>
      </c>
      <c r="C94" s="39">
        <v>1420</v>
      </c>
      <c r="D94" s="40" t="s">
        <v>23</v>
      </c>
      <c r="E94" s="38">
        <v>856</v>
      </c>
      <c r="F94" s="38">
        <v>43</v>
      </c>
      <c r="G94" s="38">
        <v>270</v>
      </c>
      <c r="H94" s="38">
        <v>251</v>
      </c>
      <c r="I94" s="40" t="s">
        <v>23</v>
      </c>
      <c r="J94" s="38">
        <v>23</v>
      </c>
      <c r="K94" s="38">
        <v>18</v>
      </c>
      <c r="L94" s="41">
        <v>5</v>
      </c>
      <c r="M94" s="38">
        <v>18</v>
      </c>
      <c r="N94" s="38">
        <v>5</v>
      </c>
      <c r="O94" s="42">
        <v>13</v>
      </c>
      <c r="P94" s="50"/>
    </row>
    <row r="95" spans="1:16" ht="14.25" x14ac:dyDescent="0.15">
      <c r="A95" s="43"/>
      <c r="B95" s="41"/>
      <c r="C95" s="44"/>
      <c r="D95" s="52"/>
      <c r="E95" s="41"/>
      <c r="F95" s="41"/>
      <c r="G95" s="41"/>
      <c r="H95" s="41"/>
      <c r="I95" s="40"/>
      <c r="J95" s="41"/>
      <c r="K95" s="41"/>
      <c r="L95" s="41"/>
      <c r="M95" s="41"/>
      <c r="N95" s="41"/>
      <c r="O95" s="42"/>
      <c r="P95" s="50"/>
    </row>
    <row r="96" spans="1:16" ht="14.25" x14ac:dyDescent="0.15">
      <c r="A96" s="43" t="s">
        <v>179</v>
      </c>
      <c r="B96" s="38">
        <v>1487</v>
      </c>
      <c r="C96" s="39">
        <v>1450</v>
      </c>
      <c r="D96" s="52" t="s">
        <v>23</v>
      </c>
      <c r="E96" s="41">
        <v>861</v>
      </c>
      <c r="F96" s="41">
        <v>44</v>
      </c>
      <c r="G96" s="41">
        <v>272</v>
      </c>
      <c r="H96" s="41">
        <v>273</v>
      </c>
      <c r="I96" s="40" t="s">
        <v>23</v>
      </c>
      <c r="J96" s="38">
        <v>28</v>
      </c>
      <c r="K96" s="41">
        <v>24</v>
      </c>
      <c r="L96" s="41">
        <v>4</v>
      </c>
      <c r="M96" s="38">
        <v>9</v>
      </c>
      <c r="N96" s="41">
        <v>1</v>
      </c>
      <c r="O96" s="42">
        <v>8</v>
      </c>
      <c r="P96" s="50"/>
    </row>
    <row r="97" spans="1:19" ht="14.25" x14ac:dyDescent="0.15">
      <c r="A97" s="43"/>
      <c r="B97" s="41"/>
      <c r="C97" s="44"/>
      <c r="D97" s="52"/>
      <c r="E97" s="41"/>
      <c r="F97" s="41"/>
      <c r="G97" s="41"/>
      <c r="H97" s="41"/>
      <c r="I97" s="40"/>
      <c r="J97" s="41"/>
      <c r="K97" s="41"/>
      <c r="L97" s="41"/>
      <c r="M97" s="41"/>
      <c r="N97" s="41"/>
      <c r="O97" s="42"/>
      <c r="P97" s="110"/>
      <c r="Q97" s="36"/>
      <c r="R97" s="36"/>
      <c r="S97" s="36"/>
    </row>
    <row r="98" spans="1:19" ht="14.25" x14ac:dyDescent="0.15">
      <c r="A98" s="45" t="s">
        <v>62</v>
      </c>
      <c r="B98" s="115">
        <v>1524</v>
      </c>
      <c r="C98" s="39">
        <v>1481</v>
      </c>
      <c r="D98" s="118" t="s">
        <v>23</v>
      </c>
      <c r="E98" s="38">
        <v>892</v>
      </c>
      <c r="F98" s="38">
        <v>45</v>
      </c>
      <c r="G98" s="38">
        <v>288</v>
      </c>
      <c r="H98" s="38">
        <v>256</v>
      </c>
      <c r="I98" s="40" t="s">
        <v>23</v>
      </c>
      <c r="J98" s="38">
        <v>35</v>
      </c>
      <c r="K98" s="38">
        <v>31</v>
      </c>
      <c r="L98" s="41">
        <v>4</v>
      </c>
      <c r="M98" s="38">
        <v>8</v>
      </c>
      <c r="N98" s="116">
        <v>1</v>
      </c>
      <c r="O98" s="42">
        <v>7</v>
      </c>
      <c r="P98" s="110"/>
      <c r="Q98" s="36"/>
      <c r="R98" s="36"/>
      <c r="S98" s="36"/>
    </row>
    <row r="99" spans="1:19" ht="15" thickBot="1" x14ac:dyDescent="0.2">
      <c r="A99" s="43"/>
      <c r="B99" s="41"/>
      <c r="C99" s="44"/>
      <c r="D99" s="52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2"/>
      <c r="P99" s="110"/>
      <c r="Q99" s="36"/>
      <c r="R99" s="36"/>
      <c r="S99" s="36"/>
    </row>
    <row r="100" spans="1:19" ht="15" thickBot="1" x14ac:dyDescent="0.2">
      <c r="A100" s="119"/>
      <c r="B100" s="119"/>
      <c r="C100" s="119"/>
      <c r="D100" s="120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36"/>
      <c r="Q100" s="36"/>
      <c r="R100" s="36"/>
      <c r="S100" s="36"/>
    </row>
    <row r="101" spans="1:19" ht="14.25" x14ac:dyDescent="0.15">
      <c r="A101" s="73"/>
      <c r="B101" s="92"/>
      <c r="C101" s="75" t="s">
        <v>83</v>
      </c>
      <c r="D101" s="111"/>
      <c r="E101" s="111"/>
      <c r="F101" s="111"/>
      <c r="G101" s="111"/>
      <c r="H101" s="111"/>
      <c r="I101" s="117" t="s">
        <v>204</v>
      </c>
      <c r="J101" s="112" t="s">
        <v>85</v>
      </c>
      <c r="K101" s="76"/>
      <c r="L101" s="76"/>
      <c r="M101" s="76"/>
      <c r="N101" s="112" t="s">
        <v>205</v>
      </c>
      <c r="O101" s="76"/>
      <c r="P101" s="77"/>
      <c r="Q101" s="36"/>
      <c r="R101" s="36"/>
      <c r="S101" s="36"/>
    </row>
    <row r="102" spans="1:19" ht="14.25" x14ac:dyDescent="0.15">
      <c r="A102" s="43"/>
      <c r="B102" s="41"/>
      <c r="C102" s="56"/>
      <c r="D102" s="57" t="s">
        <v>121</v>
      </c>
      <c r="E102" s="57" t="s">
        <v>90</v>
      </c>
      <c r="F102" s="57" t="s">
        <v>91</v>
      </c>
      <c r="G102" s="78" t="s">
        <v>92</v>
      </c>
      <c r="H102" s="57" t="s">
        <v>93</v>
      </c>
      <c r="I102" s="122" t="s">
        <v>94</v>
      </c>
      <c r="J102" s="57" t="s">
        <v>213</v>
      </c>
      <c r="K102" s="624" t="s">
        <v>214</v>
      </c>
      <c r="L102" s="624" t="s">
        <v>193</v>
      </c>
      <c r="M102" s="57" t="s">
        <v>97</v>
      </c>
      <c r="N102" s="57"/>
      <c r="O102" s="57" t="s">
        <v>99</v>
      </c>
      <c r="P102" s="113"/>
      <c r="Q102" s="36"/>
      <c r="R102" s="36"/>
      <c r="S102" s="36"/>
    </row>
    <row r="103" spans="1:19" ht="14.25" x14ac:dyDescent="0.15">
      <c r="A103" s="43"/>
      <c r="B103" s="55" t="s">
        <v>206</v>
      </c>
      <c r="C103" s="56" t="s">
        <v>88</v>
      </c>
      <c r="D103" s="57"/>
      <c r="E103" s="57"/>
      <c r="F103" s="57" t="s">
        <v>109</v>
      </c>
      <c r="G103" s="78"/>
      <c r="H103" s="57" t="s">
        <v>110</v>
      </c>
      <c r="I103" s="122" t="s">
        <v>207</v>
      </c>
      <c r="J103" s="57" t="s">
        <v>215</v>
      </c>
      <c r="K103" s="625"/>
      <c r="L103" s="625"/>
      <c r="M103" s="57" t="s">
        <v>114</v>
      </c>
      <c r="N103" s="57"/>
      <c r="O103" s="57"/>
      <c r="P103" s="113"/>
      <c r="Q103" s="51"/>
      <c r="R103" s="51"/>
      <c r="S103" s="51"/>
    </row>
    <row r="104" spans="1:19" ht="14.25" x14ac:dyDescent="0.15">
      <c r="A104" s="43"/>
      <c r="B104" s="41"/>
      <c r="C104" s="56"/>
      <c r="D104" s="57"/>
      <c r="E104" s="57"/>
      <c r="F104" s="57" t="s">
        <v>119</v>
      </c>
      <c r="G104" s="78" t="s">
        <v>120</v>
      </c>
      <c r="H104" s="57" t="s">
        <v>121</v>
      </c>
      <c r="I104" s="122"/>
      <c r="J104" s="57" t="s">
        <v>216</v>
      </c>
      <c r="K104" s="625"/>
      <c r="L104" s="625"/>
      <c r="M104" s="57" t="s">
        <v>125</v>
      </c>
      <c r="N104" s="57"/>
      <c r="O104" s="57" t="s">
        <v>126</v>
      </c>
      <c r="P104" s="113" t="s">
        <v>209</v>
      </c>
      <c r="Q104" s="51"/>
      <c r="R104" s="51"/>
      <c r="S104" s="51"/>
    </row>
    <row r="105" spans="1:19" ht="14.25" x14ac:dyDescent="0.15">
      <c r="A105" s="43"/>
      <c r="B105" s="41"/>
      <c r="C105" s="56" t="s">
        <v>108</v>
      </c>
      <c r="D105" s="57"/>
      <c r="E105" s="57"/>
      <c r="F105" s="57" t="s">
        <v>133</v>
      </c>
      <c r="G105" s="78"/>
      <c r="H105" s="57" t="s">
        <v>134</v>
      </c>
      <c r="I105" s="122"/>
      <c r="J105" s="151" t="s">
        <v>217</v>
      </c>
      <c r="K105" s="625"/>
      <c r="L105" s="625"/>
      <c r="M105" s="57" t="s">
        <v>111</v>
      </c>
      <c r="N105" s="57" t="s">
        <v>211</v>
      </c>
      <c r="O105" s="57"/>
      <c r="P105" s="113"/>
      <c r="Q105" s="51"/>
      <c r="R105" s="51"/>
      <c r="S105" s="51"/>
    </row>
    <row r="106" spans="1:19" ht="14.25" x14ac:dyDescent="0.15">
      <c r="A106" s="83"/>
      <c r="B106" s="108"/>
      <c r="C106" s="85"/>
      <c r="D106" s="104" t="s">
        <v>143</v>
      </c>
      <c r="E106" s="104" t="s">
        <v>143</v>
      </c>
      <c r="F106" s="104" t="s">
        <v>144</v>
      </c>
      <c r="G106" s="86" t="s">
        <v>145</v>
      </c>
      <c r="H106" s="104"/>
      <c r="I106" s="123"/>
      <c r="J106" s="104"/>
      <c r="K106" s="626"/>
      <c r="L106" s="626"/>
      <c r="M106" s="104"/>
      <c r="N106" s="104"/>
      <c r="O106" s="104" t="s">
        <v>148</v>
      </c>
      <c r="P106" s="114"/>
      <c r="Q106" s="51"/>
      <c r="R106" s="51"/>
      <c r="S106" s="51"/>
    </row>
    <row r="107" spans="1:19" ht="14.25" x14ac:dyDescent="0.15">
      <c r="A107" s="43"/>
      <c r="B107" s="41"/>
      <c r="C107" s="56"/>
      <c r="D107" s="57"/>
      <c r="E107" s="57"/>
      <c r="F107" s="57"/>
      <c r="G107" s="78"/>
      <c r="H107" s="57"/>
      <c r="I107" s="57"/>
      <c r="J107" s="57"/>
      <c r="K107" s="152"/>
      <c r="L107" s="152"/>
      <c r="M107" s="57"/>
      <c r="N107" s="57"/>
      <c r="O107" s="57"/>
      <c r="P107" s="113"/>
      <c r="Q107" s="51"/>
      <c r="R107" s="51"/>
      <c r="S107" s="51"/>
    </row>
    <row r="108" spans="1:19" ht="14.25" x14ac:dyDescent="0.15">
      <c r="A108" s="45" t="s">
        <v>63</v>
      </c>
      <c r="B108" s="115">
        <v>1560</v>
      </c>
      <c r="C108" s="39">
        <v>1512</v>
      </c>
      <c r="D108" s="118" t="s">
        <v>23</v>
      </c>
      <c r="E108" s="38">
        <v>924</v>
      </c>
      <c r="F108" s="38">
        <v>49</v>
      </c>
      <c r="G108" s="38">
        <v>298</v>
      </c>
      <c r="H108" s="38">
        <v>241</v>
      </c>
      <c r="I108" s="38">
        <v>1</v>
      </c>
      <c r="J108" s="38">
        <v>31</v>
      </c>
      <c r="K108" s="38">
        <v>26</v>
      </c>
      <c r="L108" s="38">
        <v>2</v>
      </c>
      <c r="M108" s="41">
        <v>3</v>
      </c>
      <c r="N108" s="38">
        <v>16</v>
      </c>
      <c r="O108" s="116">
        <v>3</v>
      </c>
      <c r="P108" s="42">
        <v>13</v>
      </c>
      <c r="Q108" s="51"/>
      <c r="R108" s="51"/>
      <c r="S108" s="51"/>
    </row>
    <row r="109" spans="1:19" ht="14.25" x14ac:dyDescent="0.15">
      <c r="A109" s="45"/>
      <c r="B109" s="41"/>
      <c r="C109" s="56"/>
      <c r="D109" s="57"/>
      <c r="E109" s="57"/>
      <c r="F109" s="57"/>
      <c r="G109" s="78"/>
      <c r="H109" s="57"/>
      <c r="I109" s="57"/>
      <c r="J109" s="38"/>
      <c r="K109" s="152"/>
      <c r="L109" s="152"/>
      <c r="M109" s="57"/>
      <c r="N109" s="57"/>
      <c r="O109" s="57"/>
      <c r="P109" s="113"/>
      <c r="Q109" s="51"/>
      <c r="R109" s="51"/>
      <c r="S109" s="51"/>
    </row>
    <row r="110" spans="1:19" ht="14.25" x14ac:dyDescent="0.15">
      <c r="A110" s="142" t="s">
        <v>195</v>
      </c>
      <c r="B110" s="115">
        <v>1601</v>
      </c>
      <c r="C110" s="39">
        <v>1554</v>
      </c>
      <c r="D110" s="118" t="s">
        <v>23</v>
      </c>
      <c r="E110" s="38">
        <v>937</v>
      </c>
      <c r="F110" s="38">
        <v>57</v>
      </c>
      <c r="G110" s="38">
        <v>325</v>
      </c>
      <c r="H110" s="38">
        <v>235</v>
      </c>
      <c r="I110" s="118" t="s">
        <v>23</v>
      </c>
      <c r="J110" s="116">
        <v>32</v>
      </c>
      <c r="K110" s="38">
        <v>25</v>
      </c>
      <c r="L110" s="38">
        <v>4</v>
      </c>
      <c r="M110" s="41">
        <v>3</v>
      </c>
      <c r="N110" s="38">
        <v>15</v>
      </c>
      <c r="O110" s="116">
        <v>5</v>
      </c>
      <c r="P110" s="42">
        <v>10</v>
      </c>
      <c r="Q110" s="51"/>
      <c r="R110" s="51"/>
      <c r="S110" s="51"/>
    </row>
    <row r="111" spans="1:19" ht="14.25" x14ac:dyDescent="0.15">
      <c r="A111" s="142"/>
      <c r="B111" s="41"/>
      <c r="C111" s="56"/>
      <c r="D111" s="57"/>
      <c r="E111" s="57"/>
      <c r="F111" s="57"/>
      <c r="G111" s="78"/>
      <c r="H111" s="57"/>
      <c r="I111" s="57"/>
      <c r="J111" s="38"/>
      <c r="K111" s="152"/>
      <c r="L111" s="152"/>
      <c r="M111" s="57"/>
      <c r="N111" s="57"/>
      <c r="O111" s="57"/>
      <c r="P111" s="113"/>
      <c r="Q111" s="51"/>
      <c r="R111" s="51"/>
      <c r="S111" s="51"/>
    </row>
    <row r="112" spans="1:19" ht="14.25" x14ac:dyDescent="0.15">
      <c r="A112" s="142" t="s">
        <v>197</v>
      </c>
      <c r="B112" s="115">
        <v>1605</v>
      </c>
      <c r="C112" s="39">
        <v>1560</v>
      </c>
      <c r="D112" s="118" t="s">
        <v>23</v>
      </c>
      <c r="E112" s="38">
        <v>901</v>
      </c>
      <c r="F112" s="38">
        <v>50</v>
      </c>
      <c r="G112" s="38">
        <v>336</v>
      </c>
      <c r="H112" s="38">
        <v>273</v>
      </c>
      <c r="I112" s="118">
        <v>1</v>
      </c>
      <c r="J112" s="116">
        <v>30</v>
      </c>
      <c r="K112" s="38">
        <v>24</v>
      </c>
      <c r="L112" s="38">
        <v>3</v>
      </c>
      <c r="M112" s="41">
        <v>3</v>
      </c>
      <c r="N112" s="38">
        <v>14</v>
      </c>
      <c r="O112" s="116">
        <v>3</v>
      </c>
      <c r="P112" s="42">
        <v>11</v>
      </c>
      <c r="Q112" s="51"/>
      <c r="R112" s="51"/>
      <c r="S112" s="51"/>
    </row>
    <row r="113" spans="1:19" ht="14.25" x14ac:dyDescent="0.15">
      <c r="A113" s="142"/>
      <c r="B113" s="41"/>
      <c r="C113" s="56"/>
      <c r="D113" s="57"/>
      <c r="E113" s="57"/>
      <c r="F113" s="57"/>
      <c r="G113" s="78"/>
      <c r="H113" s="57"/>
      <c r="I113" s="57"/>
      <c r="J113" s="38"/>
      <c r="K113" s="152"/>
      <c r="L113" s="152"/>
      <c r="M113" s="57"/>
      <c r="N113" s="57"/>
      <c r="O113" s="57"/>
      <c r="P113" s="113"/>
      <c r="Q113" s="51"/>
      <c r="R113" s="51"/>
      <c r="S113" s="51"/>
    </row>
    <row r="114" spans="1:19" ht="14.25" x14ac:dyDescent="0.15">
      <c r="A114" s="159" t="s">
        <v>66</v>
      </c>
      <c r="B114" s="38">
        <v>1672</v>
      </c>
      <c r="C114" s="39">
        <v>1623</v>
      </c>
      <c r="D114" s="52">
        <v>1</v>
      </c>
      <c r="E114" s="38">
        <v>918</v>
      </c>
      <c r="F114" s="38">
        <v>53</v>
      </c>
      <c r="G114" s="38">
        <v>389</v>
      </c>
      <c r="H114" s="38">
        <v>262</v>
      </c>
      <c r="I114" s="118" t="s">
        <v>23</v>
      </c>
      <c r="J114" s="38">
        <v>31</v>
      </c>
      <c r="K114" s="38">
        <v>24</v>
      </c>
      <c r="L114" s="38">
        <v>2</v>
      </c>
      <c r="M114" s="41">
        <v>5</v>
      </c>
      <c r="N114" s="38">
        <v>18</v>
      </c>
      <c r="O114" s="38">
        <v>6</v>
      </c>
      <c r="P114" s="42">
        <v>12</v>
      </c>
      <c r="Q114" s="51"/>
      <c r="R114" s="51"/>
      <c r="S114" s="51"/>
    </row>
    <row r="115" spans="1:19" ht="14.25" x14ac:dyDescent="0.15">
      <c r="A115" s="142"/>
      <c r="B115" s="115"/>
      <c r="C115" s="39"/>
      <c r="D115" s="118"/>
      <c r="E115" s="38"/>
      <c r="F115" s="38"/>
      <c r="G115" s="38"/>
      <c r="H115" s="38"/>
      <c r="I115" s="118"/>
      <c r="J115" s="116"/>
      <c r="K115" s="38"/>
      <c r="L115" s="38"/>
      <c r="M115" s="41"/>
      <c r="N115" s="38"/>
      <c r="O115" s="116"/>
      <c r="P115" s="42"/>
      <c r="Q115" s="51"/>
      <c r="R115" s="51"/>
      <c r="S115" s="51"/>
    </row>
    <row r="116" spans="1:19" ht="14.25" x14ac:dyDescent="0.15">
      <c r="A116" s="159" t="s">
        <v>67</v>
      </c>
      <c r="B116" s="38">
        <v>1686</v>
      </c>
      <c r="C116" s="39">
        <v>1635</v>
      </c>
      <c r="D116" s="168">
        <v>1</v>
      </c>
      <c r="E116" s="160">
        <v>920</v>
      </c>
      <c r="F116" s="160">
        <v>71</v>
      </c>
      <c r="G116" s="160">
        <v>395</v>
      </c>
      <c r="H116" s="160">
        <v>248</v>
      </c>
      <c r="I116" s="170" t="s">
        <v>23</v>
      </c>
      <c r="J116" s="160">
        <v>34</v>
      </c>
      <c r="K116" s="160">
        <v>27</v>
      </c>
      <c r="L116" s="160">
        <v>2</v>
      </c>
      <c r="M116" s="161">
        <v>5</v>
      </c>
      <c r="N116" s="160">
        <v>17</v>
      </c>
      <c r="O116" s="160">
        <v>6</v>
      </c>
      <c r="P116" s="171">
        <v>11</v>
      </c>
      <c r="Q116" s="51"/>
      <c r="R116" s="51"/>
      <c r="S116" s="51"/>
    </row>
    <row r="117" spans="1:19" ht="15" thickBot="1" x14ac:dyDescent="0.2">
      <c r="A117" s="153"/>
      <c r="B117" s="154"/>
      <c r="C117" s="47"/>
      <c r="D117" s="155"/>
      <c r="E117" s="46"/>
      <c r="F117" s="46"/>
      <c r="G117" s="46"/>
      <c r="H117" s="46"/>
      <c r="I117" s="155"/>
      <c r="J117" s="156"/>
      <c r="K117" s="46"/>
      <c r="L117" s="46"/>
      <c r="M117" s="48"/>
      <c r="N117" s="46"/>
      <c r="O117" s="156"/>
      <c r="P117" s="49"/>
      <c r="Q117" s="51"/>
      <c r="R117" s="51"/>
      <c r="S117" s="51"/>
    </row>
    <row r="118" spans="1:19" ht="14.25" x14ac:dyDescent="0.15">
      <c r="A118" s="72" t="s">
        <v>218</v>
      </c>
      <c r="B118" s="53"/>
      <c r="C118" s="53"/>
      <c r="D118" s="157"/>
      <c r="E118" s="53"/>
      <c r="F118" s="53"/>
      <c r="G118" s="53"/>
      <c r="H118" s="53"/>
      <c r="I118" s="53"/>
      <c r="J118" s="53"/>
      <c r="K118" s="53"/>
      <c r="L118" s="53"/>
      <c r="M118" s="50"/>
      <c r="N118" s="53"/>
      <c r="O118" s="53"/>
      <c r="P118" s="50"/>
      <c r="Q118" s="51"/>
      <c r="R118" s="51"/>
      <c r="S118" s="51"/>
    </row>
    <row r="119" spans="1:19" ht="14.25" x14ac:dyDescent="0.15">
      <c r="A119" s="109" t="s">
        <v>199</v>
      </c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</row>
    <row r="120" spans="1:19" ht="14.25" x14ac:dyDescent="0.1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</row>
  </sheetData>
  <mergeCells count="4">
    <mergeCell ref="M41:M45"/>
    <mergeCell ref="N41:N45"/>
    <mergeCell ref="L102:L106"/>
    <mergeCell ref="K102:K106"/>
  </mergeCells>
  <phoneticPr fontId="1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workbookViewId="0"/>
  </sheetViews>
  <sheetFormatPr defaultRowHeight="14.25" x14ac:dyDescent="0.15"/>
  <cols>
    <col min="1" max="1" width="9.75" style="243" customWidth="1"/>
    <col min="2" max="2" width="10" style="243" customWidth="1"/>
    <col min="3" max="10" width="9.75" style="243" customWidth="1"/>
    <col min="11" max="11" width="11.125" style="243" customWidth="1"/>
    <col min="12" max="12" width="11" style="243" bestFit="1" customWidth="1"/>
    <col min="13" max="13" width="12.25" style="243" bestFit="1" customWidth="1"/>
    <col min="14" max="15" width="9.75" style="243" customWidth="1"/>
    <col min="16" max="16" width="11.125" style="243" customWidth="1"/>
  </cols>
  <sheetData>
    <row r="1" spans="1:16" ht="18" x14ac:dyDescent="0.15">
      <c r="A1" s="175" t="s">
        <v>219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ht="15" thickBot="1" x14ac:dyDescent="0.2">
      <c r="A2" s="177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x14ac:dyDescent="0.15">
      <c r="A3" s="178"/>
      <c r="B3" s="179"/>
      <c r="C3" s="180" t="s">
        <v>220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629" t="s">
        <v>221</v>
      </c>
      <c r="O3" s="630"/>
      <c r="P3" s="631"/>
    </row>
    <row r="4" spans="1:16" x14ac:dyDescent="0.15">
      <c r="A4" s="182"/>
      <c r="B4" s="183"/>
      <c r="C4" s="184"/>
      <c r="D4" s="185" t="s">
        <v>222</v>
      </c>
      <c r="E4" s="186"/>
      <c r="F4" s="183"/>
      <c r="G4" s="183"/>
      <c r="H4" s="183"/>
      <c r="I4" s="183"/>
      <c r="J4" s="183"/>
      <c r="K4" s="183"/>
      <c r="L4" s="183"/>
      <c r="M4" s="183"/>
      <c r="N4" s="187" t="s">
        <v>223</v>
      </c>
      <c r="O4" s="188"/>
      <c r="P4" s="189"/>
    </row>
    <row r="5" spans="1:16" x14ac:dyDescent="0.15">
      <c r="A5" s="182"/>
      <c r="B5" s="183" t="s">
        <v>206</v>
      </c>
      <c r="C5" s="184" t="s">
        <v>224</v>
      </c>
      <c r="D5" s="183" t="s">
        <v>225</v>
      </c>
      <c r="E5" s="183" t="s">
        <v>226</v>
      </c>
      <c r="F5" s="183"/>
      <c r="G5" s="183" t="s">
        <v>227</v>
      </c>
      <c r="H5" s="183"/>
      <c r="I5" s="183" t="s">
        <v>228</v>
      </c>
      <c r="J5" s="183" t="s">
        <v>229</v>
      </c>
      <c r="K5" s="183" t="s">
        <v>230</v>
      </c>
      <c r="L5" s="183"/>
      <c r="M5" s="183"/>
      <c r="N5" s="184" t="s">
        <v>231</v>
      </c>
      <c r="O5" s="183" t="s">
        <v>232</v>
      </c>
      <c r="P5" s="190" t="s">
        <v>233</v>
      </c>
    </row>
    <row r="6" spans="1:16" x14ac:dyDescent="0.15">
      <c r="A6" s="182"/>
      <c r="B6" s="183"/>
      <c r="C6" s="184" t="s">
        <v>234</v>
      </c>
      <c r="D6" s="183"/>
      <c r="E6" s="183"/>
      <c r="F6" s="183" t="s">
        <v>226</v>
      </c>
      <c r="G6" s="183" t="s">
        <v>235</v>
      </c>
      <c r="H6" s="183" t="s">
        <v>92</v>
      </c>
      <c r="I6" s="183"/>
      <c r="J6" s="183"/>
      <c r="K6" s="183"/>
      <c r="L6" s="183" t="s">
        <v>236</v>
      </c>
      <c r="M6" s="183" t="s">
        <v>86</v>
      </c>
      <c r="N6" s="184" t="s">
        <v>237</v>
      </c>
      <c r="O6" s="183" t="s">
        <v>237</v>
      </c>
      <c r="P6" s="190" t="s">
        <v>238</v>
      </c>
    </row>
    <row r="7" spans="1:16" x14ac:dyDescent="0.15">
      <c r="A7" s="182"/>
      <c r="B7" s="183"/>
      <c r="C7" s="184" t="s">
        <v>239</v>
      </c>
      <c r="D7" s="183" t="s">
        <v>240</v>
      </c>
      <c r="E7" s="183" t="s">
        <v>241</v>
      </c>
      <c r="F7" s="183"/>
      <c r="G7" s="183" t="s">
        <v>227</v>
      </c>
      <c r="H7" s="183"/>
      <c r="I7" s="183" t="s">
        <v>242</v>
      </c>
      <c r="J7" s="183" t="s">
        <v>243</v>
      </c>
      <c r="K7" s="183" t="s">
        <v>242</v>
      </c>
      <c r="L7" s="183"/>
      <c r="M7" s="183"/>
      <c r="N7" s="184" t="s">
        <v>244</v>
      </c>
      <c r="O7" s="183" t="s">
        <v>244</v>
      </c>
      <c r="P7" s="190" t="s">
        <v>245</v>
      </c>
    </row>
    <row r="8" spans="1:16" x14ac:dyDescent="0.15">
      <c r="A8" s="191"/>
      <c r="B8" s="192"/>
      <c r="C8" s="193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3"/>
      <c r="O8" s="192"/>
      <c r="P8" s="194"/>
    </row>
    <row r="9" spans="1:16" ht="15" x14ac:dyDescent="0.15">
      <c r="A9" s="195"/>
      <c r="B9" s="196"/>
      <c r="C9" s="197"/>
      <c r="D9" s="196"/>
      <c r="E9" s="196"/>
      <c r="F9" s="196"/>
      <c r="G9" s="198"/>
      <c r="H9" s="199"/>
      <c r="I9" s="196"/>
      <c r="J9" s="196"/>
      <c r="K9" s="196"/>
      <c r="L9" s="196"/>
      <c r="M9" s="196"/>
      <c r="N9" s="197"/>
      <c r="O9" s="196"/>
      <c r="P9" s="200"/>
    </row>
    <row r="10" spans="1:16" ht="15" x14ac:dyDescent="0.15">
      <c r="A10" s="201" t="s">
        <v>151</v>
      </c>
      <c r="B10" s="202">
        <f t="shared" ref="B10:B17" si="0">SUM(C10:M10)</f>
        <v>282</v>
      </c>
      <c r="C10" s="203">
        <v>2</v>
      </c>
      <c r="D10" s="202">
        <v>107</v>
      </c>
      <c r="E10" s="202">
        <v>2</v>
      </c>
      <c r="F10" s="202">
        <v>38</v>
      </c>
      <c r="G10" s="627">
        <v>1</v>
      </c>
      <c r="H10" s="628"/>
      <c r="I10" s="204" t="s">
        <v>152</v>
      </c>
      <c r="J10" s="204" t="s">
        <v>152</v>
      </c>
      <c r="K10" s="204" t="s">
        <v>152</v>
      </c>
      <c r="L10" s="202">
        <v>8</v>
      </c>
      <c r="M10" s="205">
        <f>120+4</f>
        <v>124</v>
      </c>
      <c r="N10" s="206" t="s">
        <v>152</v>
      </c>
      <c r="O10" s="207" t="s">
        <v>152</v>
      </c>
      <c r="P10" s="208" t="s">
        <v>152</v>
      </c>
    </row>
    <row r="11" spans="1:16" ht="15" x14ac:dyDescent="0.15">
      <c r="A11" s="201" t="s">
        <v>246</v>
      </c>
      <c r="B11" s="202">
        <f t="shared" si="0"/>
        <v>290</v>
      </c>
      <c r="C11" s="203">
        <v>2</v>
      </c>
      <c r="D11" s="202">
        <v>110</v>
      </c>
      <c r="E11" s="207" t="s">
        <v>23</v>
      </c>
      <c r="F11" s="202">
        <v>135</v>
      </c>
      <c r="G11" s="627">
        <v>6</v>
      </c>
      <c r="H11" s="628"/>
      <c r="I11" s="204" t="s">
        <v>152</v>
      </c>
      <c r="J11" s="204" t="s">
        <v>152</v>
      </c>
      <c r="K11" s="204" t="s">
        <v>152</v>
      </c>
      <c r="L11" s="202">
        <v>18</v>
      </c>
      <c r="M11" s="205">
        <v>19</v>
      </c>
      <c r="N11" s="206" t="s">
        <v>152</v>
      </c>
      <c r="O11" s="207" t="s">
        <v>152</v>
      </c>
      <c r="P11" s="208" t="s">
        <v>152</v>
      </c>
    </row>
    <row r="12" spans="1:16" ht="15" x14ac:dyDescent="0.15">
      <c r="A12" s="201" t="s">
        <v>247</v>
      </c>
      <c r="B12" s="202">
        <f t="shared" si="0"/>
        <v>302</v>
      </c>
      <c r="C12" s="203">
        <v>2</v>
      </c>
      <c r="D12" s="202">
        <v>114</v>
      </c>
      <c r="E12" s="202">
        <v>5</v>
      </c>
      <c r="F12" s="202">
        <f>2+154+3</f>
        <v>159</v>
      </c>
      <c r="G12" s="627">
        <v>3</v>
      </c>
      <c r="H12" s="628"/>
      <c r="I12" s="204" t="s">
        <v>152</v>
      </c>
      <c r="J12" s="204" t="s">
        <v>152</v>
      </c>
      <c r="K12" s="204" t="s">
        <v>152</v>
      </c>
      <c r="L12" s="202">
        <v>14</v>
      </c>
      <c r="M12" s="205">
        <v>5</v>
      </c>
      <c r="N12" s="206" t="s">
        <v>152</v>
      </c>
      <c r="O12" s="207" t="s">
        <v>152</v>
      </c>
      <c r="P12" s="208" t="s">
        <v>152</v>
      </c>
    </row>
    <row r="13" spans="1:16" ht="15" x14ac:dyDescent="0.15">
      <c r="A13" s="201" t="s">
        <v>248</v>
      </c>
      <c r="B13" s="202">
        <f t="shared" si="0"/>
        <v>315</v>
      </c>
      <c r="C13" s="203">
        <v>2</v>
      </c>
      <c r="D13" s="202">
        <v>119</v>
      </c>
      <c r="E13" s="202">
        <v>5</v>
      </c>
      <c r="F13" s="202">
        <f>152+5</f>
        <v>157</v>
      </c>
      <c r="G13" s="627">
        <v>10</v>
      </c>
      <c r="H13" s="628"/>
      <c r="I13" s="204" t="s">
        <v>152</v>
      </c>
      <c r="J13" s="204" t="s">
        <v>152</v>
      </c>
      <c r="K13" s="204" t="s">
        <v>152</v>
      </c>
      <c r="L13" s="202">
        <v>15</v>
      </c>
      <c r="M13" s="205">
        <v>7</v>
      </c>
      <c r="N13" s="203">
        <v>2</v>
      </c>
      <c r="O13" s="202">
        <v>12</v>
      </c>
      <c r="P13" s="209">
        <v>1</v>
      </c>
    </row>
    <row r="14" spans="1:16" ht="15" x14ac:dyDescent="0.15">
      <c r="A14" s="201" t="s">
        <v>249</v>
      </c>
      <c r="B14" s="202">
        <f t="shared" si="0"/>
        <v>355</v>
      </c>
      <c r="C14" s="203">
        <v>4</v>
      </c>
      <c r="D14" s="202">
        <v>120</v>
      </c>
      <c r="E14" s="202">
        <v>10</v>
      </c>
      <c r="F14" s="202">
        <f>166+6</f>
        <v>172</v>
      </c>
      <c r="G14" s="627">
        <v>27</v>
      </c>
      <c r="H14" s="628"/>
      <c r="I14" s="204" t="s">
        <v>152</v>
      </c>
      <c r="J14" s="204" t="s">
        <v>152</v>
      </c>
      <c r="K14" s="204" t="s">
        <v>152</v>
      </c>
      <c r="L14" s="202">
        <v>9</v>
      </c>
      <c r="M14" s="205">
        <v>13</v>
      </c>
      <c r="N14" s="206" t="s">
        <v>23</v>
      </c>
      <c r="O14" s="202">
        <v>17</v>
      </c>
      <c r="P14" s="209">
        <v>2</v>
      </c>
    </row>
    <row r="15" spans="1:16" ht="15" x14ac:dyDescent="0.15">
      <c r="A15" s="201" t="s">
        <v>250</v>
      </c>
      <c r="B15" s="202">
        <f t="shared" si="0"/>
        <v>400</v>
      </c>
      <c r="C15" s="203">
        <v>4</v>
      </c>
      <c r="D15" s="202">
        <v>121</v>
      </c>
      <c r="E15" s="202">
        <v>10</v>
      </c>
      <c r="F15" s="202">
        <v>199</v>
      </c>
      <c r="G15" s="627">
        <v>37</v>
      </c>
      <c r="H15" s="628"/>
      <c r="I15" s="204" t="s">
        <v>152</v>
      </c>
      <c r="J15" s="204" t="s">
        <v>152</v>
      </c>
      <c r="K15" s="204" t="s">
        <v>152</v>
      </c>
      <c r="L15" s="202">
        <v>11</v>
      </c>
      <c r="M15" s="205">
        <v>18</v>
      </c>
      <c r="N15" s="206" t="s">
        <v>23</v>
      </c>
      <c r="O15" s="202">
        <v>31</v>
      </c>
      <c r="P15" s="208" t="s">
        <v>23</v>
      </c>
    </row>
    <row r="16" spans="1:16" ht="15" x14ac:dyDescent="0.15">
      <c r="A16" s="201" t="s">
        <v>251</v>
      </c>
      <c r="B16" s="202">
        <f t="shared" si="0"/>
        <v>486</v>
      </c>
      <c r="C16" s="203">
        <v>5</v>
      </c>
      <c r="D16" s="202">
        <v>124</v>
      </c>
      <c r="E16" s="202">
        <v>10</v>
      </c>
      <c r="F16" s="202">
        <v>239</v>
      </c>
      <c r="G16" s="627">
        <v>62</v>
      </c>
      <c r="H16" s="628"/>
      <c r="I16" s="204" t="s">
        <v>152</v>
      </c>
      <c r="J16" s="204" t="s">
        <v>152</v>
      </c>
      <c r="K16" s="204" t="s">
        <v>152</v>
      </c>
      <c r="L16" s="202">
        <v>7</v>
      </c>
      <c r="M16" s="205">
        <v>39</v>
      </c>
      <c r="N16" s="206" t="s">
        <v>23</v>
      </c>
      <c r="O16" s="202">
        <v>23</v>
      </c>
      <c r="P16" s="208" t="s">
        <v>23</v>
      </c>
    </row>
    <row r="17" spans="1:16" ht="15" x14ac:dyDescent="0.15">
      <c r="A17" s="201" t="s">
        <v>252</v>
      </c>
      <c r="B17" s="202">
        <f t="shared" si="0"/>
        <v>495</v>
      </c>
      <c r="C17" s="203">
        <v>4</v>
      </c>
      <c r="D17" s="202">
        <v>129</v>
      </c>
      <c r="E17" s="202">
        <v>6</v>
      </c>
      <c r="F17" s="202">
        <v>260</v>
      </c>
      <c r="G17" s="627">
        <v>53</v>
      </c>
      <c r="H17" s="628"/>
      <c r="I17" s="204" t="s">
        <v>152</v>
      </c>
      <c r="J17" s="204" t="s">
        <v>152</v>
      </c>
      <c r="K17" s="204" t="s">
        <v>152</v>
      </c>
      <c r="L17" s="202">
        <v>7</v>
      </c>
      <c r="M17" s="205">
        <v>36</v>
      </c>
      <c r="N17" s="203">
        <v>1</v>
      </c>
      <c r="O17" s="202">
        <v>34</v>
      </c>
      <c r="P17" s="208" t="s">
        <v>23</v>
      </c>
    </row>
    <row r="18" spans="1:16" ht="15" x14ac:dyDescent="0.15">
      <c r="A18" s="195"/>
      <c r="B18" s="205"/>
      <c r="C18" s="210"/>
      <c r="D18" s="205"/>
      <c r="E18" s="205"/>
      <c r="F18" s="205"/>
      <c r="G18" s="211"/>
      <c r="H18" s="212"/>
      <c r="I18" s="213"/>
      <c r="J18" s="205"/>
      <c r="K18" s="205"/>
      <c r="L18" s="205"/>
      <c r="M18" s="205"/>
      <c r="N18" s="210"/>
      <c r="O18" s="205"/>
      <c r="P18" s="209"/>
    </row>
    <row r="19" spans="1:16" ht="15" x14ac:dyDescent="0.15">
      <c r="A19" s="201" t="s">
        <v>253</v>
      </c>
      <c r="B19" s="202">
        <f t="shared" ref="B19:B25" si="1">SUM(C19:M19)</f>
        <v>516</v>
      </c>
      <c r="C19" s="203">
        <v>4</v>
      </c>
      <c r="D19" s="202">
        <v>132</v>
      </c>
      <c r="E19" s="207" t="s">
        <v>23</v>
      </c>
      <c r="F19" s="202">
        <v>265</v>
      </c>
      <c r="G19" s="627">
        <v>79</v>
      </c>
      <c r="H19" s="643"/>
      <c r="I19" s="628"/>
      <c r="J19" s="204" t="s">
        <v>152</v>
      </c>
      <c r="K19" s="204" t="s">
        <v>152</v>
      </c>
      <c r="L19" s="202">
        <v>8</v>
      </c>
      <c r="M19" s="205">
        <v>28</v>
      </c>
      <c r="N19" s="206" t="s">
        <v>23</v>
      </c>
      <c r="O19" s="202">
        <v>67</v>
      </c>
      <c r="P19" s="208" t="s">
        <v>23</v>
      </c>
    </row>
    <row r="20" spans="1:16" ht="15" x14ac:dyDescent="0.15">
      <c r="A20" s="214" t="s">
        <v>57</v>
      </c>
      <c r="B20" s="202">
        <f t="shared" si="1"/>
        <v>524</v>
      </c>
      <c r="C20" s="203">
        <v>4</v>
      </c>
      <c r="D20" s="202">
        <v>130</v>
      </c>
      <c r="E20" s="207" t="s">
        <v>23</v>
      </c>
      <c r="F20" s="202">
        <v>263</v>
      </c>
      <c r="G20" s="202">
        <v>50</v>
      </c>
      <c r="H20" s="202">
        <v>33</v>
      </c>
      <c r="I20" s="215" t="s">
        <v>23</v>
      </c>
      <c r="J20" s="204" t="s">
        <v>152</v>
      </c>
      <c r="K20" s="204" t="s">
        <v>152</v>
      </c>
      <c r="L20" s="202">
        <v>6</v>
      </c>
      <c r="M20" s="205">
        <v>38</v>
      </c>
      <c r="N20" s="203">
        <v>2</v>
      </c>
      <c r="O20" s="202">
        <v>63</v>
      </c>
      <c r="P20" s="208" t="s">
        <v>23</v>
      </c>
    </row>
    <row r="21" spans="1:16" ht="15" x14ac:dyDescent="0.15">
      <c r="A21" s="214" t="s">
        <v>58</v>
      </c>
      <c r="B21" s="202">
        <f t="shared" si="1"/>
        <v>585</v>
      </c>
      <c r="C21" s="203">
        <v>4</v>
      </c>
      <c r="D21" s="202">
        <v>135</v>
      </c>
      <c r="E21" s="207" t="s">
        <v>23</v>
      </c>
      <c r="F21" s="202">
        <v>286</v>
      </c>
      <c r="G21" s="202">
        <v>52</v>
      </c>
      <c r="H21" s="202">
        <v>35</v>
      </c>
      <c r="I21" s="215" t="s">
        <v>23</v>
      </c>
      <c r="J21" s="204" t="s">
        <v>152</v>
      </c>
      <c r="K21" s="204" t="s">
        <v>152</v>
      </c>
      <c r="L21" s="202">
        <v>40</v>
      </c>
      <c r="M21" s="205">
        <v>33</v>
      </c>
      <c r="N21" s="206" t="s">
        <v>23</v>
      </c>
      <c r="O21" s="202">
        <v>74</v>
      </c>
      <c r="P21" s="208" t="s">
        <v>23</v>
      </c>
    </row>
    <row r="22" spans="1:16" ht="15" x14ac:dyDescent="0.15">
      <c r="A22" s="216" t="s">
        <v>59</v>
      </c>
      <c r="B22" s="202">
        <f t="shared" si="1"/>
        <v>644</v>
      </c>
      <c r="C22" s="203">
        <v>8</v>
      </c>
      <c r="D22" s="202">
        <v>185</v>
      </c>
      <c r="E22" s="207" t="s">
        <v>23</v>
      </c>
      <c r="F22" s="202">
        <v>266</v>
      </c>
      <c r="G22" s="202">
        <v>54</v>
      </c>
      <c r="H22" s="202">
        <v>41</v>
      </c>
      <c r="I22" s="215" t="s">
        <v>23</v>
      </c>
      <c r="J22" s="204" t="s">
        <v>152</v>
      </c>
      <c r="K22" s="204" t="s">
        <v>152</v>
      </c>
      <c r="L22" s="202">
        <v>40</v>
      </c>
      <c r="M22" s="205">
        <v>50</v>
      </c>
      <c r="N22" s="206">
        <v>1</v>
      </c>
      <c r="O22" s="202">
        <v>86</v>
      </c>
      <c r="P22" s="208" t="s">
        <v>23</v>
      </c>
    </row>
    <row r="23" spans="1:16" ht="15" x14ac:dyDescent="0.15">
      <c r="A23" s="216" t="s">
        <v>60</v>
      </c>
      <c r="B23" s="202">
        <f t="shared" si="1"/>
        <v>677</v>
      </c>
      <c r="C23" s="203">
        <v>23</v>
      </c>
      <c r="D23" s="202">
        <v>190</v>
      </c>
      <c r="E23" s="207" t="s">
        <v>23</v>
      </c>
      <c r="F23" s="202">
        <v>286</v>
      </c>
      <c r="G23" s="202">
        <v>33</v>
      </c>
      <c r="H23" s="202">
        <v>64</v>
      </c>
      <c r="I23" s="215" t="s">
        <v>23</v>
      </c>
      <c r="J23" s="202">
        <v>11</v>
      </c>
      <c r="K23" s="202">
        <v>11</v>
      </c>
      <c r="L23" s="202">
        <v>33</v>
      </c>
      <c r="M23" s="205">
        <v>26</v>
      </c>
      <c r="N23" s="206" t="s">
        <v>23</v>
      </c>
      <c r="O23" s="202">
        <v>82</v>
      </c>
      <c r="P23" s="208" t="s">
        <v>23</v>
      </c>
    </row>
    <row r="24" spans="1:16" ht="15" x14ac:dyDescent="0.15">
      <c r="A24" s="216" t="s">
        <v>254</v>
      </c>
      <c r="B24" s="202">
        <f t="shared" si="1"/>
        <v>724</v>
      </c>
      <c r="C24" s="203">
        <v>30</v>
      </c>
      <c r="D24" s="202">
        <v>183</v>
      </c>
      <c r="E24" s="207" t="s">
        <v>255</v>
      </c>
      <c r="F24" s="202">
        <v>308</v>
      </c>
      <c r="G24" s="202">
        <v>50</v>
      </c>
      <c r="H24" s="217">
        <v>55</v>
      </c>
      <c r="I24" s="202">
        <v>3</v>
      </c>
      <c r="J24" s="202">
        <v>15</v>
      </c>
      <c r="K24" s="202">
        <v>15</v>
      </c>
      <c r="L24" s="202">
        <v>23</v>
      </c>
      <c r="M24" s="205">
        <v>42</v>
      </c>
      <c r="N24" s="206" t="s">
        <v>255</v>
      </c>
      <c r="O24" s="202">
        <v>98</v>
      </c>
      <c r="P24" s="208" t="s">
        <v>255</v>
      </c>
    </row>
    <row r="25" spans="1:16" ht="15.75" thickBot="1" x14ac:dyDescent="0.2">
      <c r="A25" s="216" t="s">
        <v>256</v>
      </c>
      <c r="B25" s="202">
        <f t="shared" si="1"/>
        <v>756</v>
      </c>
      <c r="C25" s="203">
        <v>26</v>
      </c>
      <c r="D25" s="202">
        <v>182</v>
      </c>
      <c r="E25" s="207" t="s">
        <v>255</v>
      </c>
      <c r="F25" s="202">
        <v>351</v>
      </c>
      <c r="G25" s="202">
        <v>45</v>
      </c>
      <c r="H25" s="217">
        <v>57</v>
      </c>
      <c r="I25" s="202">
        <v>1</v>
      </c>
      <c r="J25" s="202">
        <v>14</v>
      </c>
      <c r="K25" s="202">
        <v>34</v>
      </c>
      <c r="L25" s="202">
        <v>27</v>
      </c>
      <c r="M25" s="205">
        <v>19</v>
      </c>
      <c r="N25" s="206">
        <v>1</v>
      </c>
      <c r="O25" s="202">
        <v>80</v>
      </c>
      <c r="P25" s="208" t="s">
        <v>255</v>
      </c>
    </row>
    <row r="26" spans="1:16" ht="15.75" thickBot="1" x14ac:dyDescent="0.2">
      <c r="A26" s="218"/>
      <c r="B26" s="219"/>
      <c r="C26" s="219"/>
      <c r="D26" s="219"/>
      <c r="E26" s="220"/>
      <c r="F26" s="219"/>
      <c r="G26" s="219"/>
      <c r="H26" s="219"/>
      <c r="I26" s="219"/>
      <c r="J26" s="219"/>
      <c r="K26" s="219"/>
      <c r="L26" s="219"/>
      <c r="M26" s="221"/>
      <c r="N26" s="222"/>
      <c r="O26" s="223"/>
      <c r="P26" s="222"/>
    </row>
    <row r="27" spans="1:16" x14ac:dyDescent="0.15">
      <c r="A27" s="178"/>
      <c r="B27" s="179"/>
      <c r="C27" s="180" t="s">
        <v>220</v>
      </c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632"/>
      <c r="O27" s="633"/>
      <c r="P27" s="633"/>
    </row>
    <row r="28" spans="1:16" x14ac:dyDescent="0.15">
      <c r="A28" s="182"/>
      <c r="B28" s="183"/>
      <c r="C28" s="184" t="s">
        <v>257</v>
      </c>
      <c r="D28" s="634" t="s">
        <v>258</v>
      </c>
      <c r="E28" s="634" t="s">
        <v>226</v>
      </c>
      <c r="F28" s="634" t="s">
        <v>235</v>
      </c>
      <c r="G28" s="634" t="s">
        <v>259</v>
      </c>
      <c r="H28" s="634" t="s">
        <v>260</v>
      </c>
      <c r="I28" s="637" t="s">
        <v>261</v>
      </c>
      <c r="J28" s="183" t="s">
        <v>229</v>
      </c>
      <c r="K28" s="183" t="s">
        <v>230</v>
      </c>
      <c r="L28" s="634" t="s">
        <v>236</v>
      </c>
      <c r="M28" s="640" t="s">
        <v>86</v>
      </c>
      <c r="N28" s="224"/>
      <c r="O28" s="225"/>
      <c r="P28" s="226"/>
    </row>
    <row r="29" spans="1:16" x14ac:dyDescent="0.15">
      <c r="A29" s="182"/>
      <c r="B29" s="183" t="s">
        <v>206</v>
      </c>
      <c r="C29" s="184" t="s">
        <v>262</v>
      </c>
      <c r="D29" s="635"/>
      <c r="E29" s="635"/>
      <c r="F29" s="635"/>
      <c r="G29" s="635"/>
      <c r="H29" s="635"/>
      <c r="I29" s="638"/>
      <c r="J29" s="183"/>
      <c r="K29" s="183"/>
      <c r="L29" s="635"/>
      <c r="M29" s="641"/>
      <c r="N29" s="227"/>
      <c r="O29" s="228"/>
      <c r="P29" s="228"/>
    </row>
    <row r="30" spans="1:16" x14ac:dyDescent="0.15">
      <c r="A30" s="182"/>
      <c r="B30" s="183"/>
      <c r="C30" s="184" t="s">
        <v>263</v>
      </c>
      <c r="D30" s="635"/>
      <c r="E30" s="635"/>
      <c r="F30" s="635"/>
      <c r="G30" s="635"/>
      <c r="H30" s="635"/>
      <c r="I30" s="638"/>
      <c r="J30" s="183"/>
      <c r="K30" s="183"/>
      <c r="L30" s="635"/>
      <c r="M30" s="641"/>
      <c r="N30" s="227"/>
      <c r="O30" s="228"/>
      <c r="P30" s="228"/>
    </row>
    <row r="31" spans="1:16" x14ac:dyDescent="0.15">
      <c r="A31" s="191"/>
      <c r="B31" s="192"/>
      <c r="C31" s="193" t="s">
        <v>264</v>
      </c>
      <c r="D31" s="636"/>
      <c r="E31" s="636"/>
      <c r="F31" s="636"/>
      <c r="G31" s="636"/>
      <c r="H31" s="636"/>
      <c r="I31" s="639"/>
      <c r="J31" s="192" t="s">
        <v>265</v>
      </c>
      <c r="K31" s="192" t="s">
        <v>242</v>
      </c>
      <c r="L31" s="636"/>
      <c r="M31" s="642"/>
      <c r="N31" s="227"/>
      <c r="O31" s="228"/>
      <c r="P31" s="228"/>
    </row>
    <row r="32" spans="1:16" ht="15" x14ac:dyDescent="0.15">
      <c r="A32" s="229" t="s">
        <v>266</v>
      </c>
      <c r="B32" s="211">
        <f>SUM(C32:M32)</f>
        <v>803</v>
      </c>
      <c r="C32" s="230">
        <v>32</v>
      </c>
      <c r="D32" s="231">
        <v>198</v>
      </c>
      <c r="E32" s="231">
        <v>355</v>
      </c>
      <c r="F32" s="215">
        <v>37</v>
      </c>
      <c r="G32" s="215">
        <v>66</v>
      </c>
      <c r="H32" s="215" t="s">
        <v>267</v>
      </c>
      <c r="I32" s="215">
        <v>18</v>
      </c>
      <c r="J32" s="215">
        <v>12</v>
      </c>
      <c r="K32" s="215">
        <v>21</v>
      </c>
      <c r="L32" s="215">
        <v>25</v>
      </c>
      <c r="M32" s="208">
        <v>39</v>
      </c>
      <c r="N32" s="227"/>
      <c r="O32" s="228"/>
      <c r="P32" s="228"/>
    </row>
    <row r="33" spans="1:16" ht="15" x14ac:dyDescent="0.15">
      <c r="A33" s="229" t="s">
        <v>268</v>
      </c>
      <c r="B33" s="211">
        <f>SUM(C33:M33)</f>
        <v>838</v>
      </c>
      <c r="C33" s="230">
        <v>31</v>
      </c>
      <c r="D33" s="231">
        <v>199</v>
      </c>
      <c r="E33" s="231">
        <v>377</v>
      </c>
      <c r="F33" s="215">
        <v>38</v>
      </c>
      <c r="G33" s="215">
        <v>59</v>
      </c>
      <c r="H33" s="215" t="s">
        <v>267</v>
      </c>
      <c r="I33" s="215">
        <v>21</v>
      </c>
      <c r="J33" s="215">
        <v>12</v>
      </c>
      <c r="K33" s="215">
        <v>20</v>
      </c>
      <c r="L33" s="215">
        <v>36</v>
      </c>
      <c r="M33" s="208">
        <v>45</v>
      </c>
      <c r="N33" s="227"/>
      <c r="O33" s="228"/>
      <c r="P33" s="228"/>
    </row>
    <row r="34" spans="1:16" ht="15" x14ac:dyDescent="0.15">
      <c r="A34" s="229" t="s">
        <v>269</v>
      </c>
      <c r="B34" s="211">
        <f>SUM(C34:M34)</f>
        <v>848</v>
      </c>
      <c r="C34" s="230">
        <v>30</v>
      </c>
      <c r="D34" s="231">
        <v>209</v>
      </c>
      <c r="E34" s="231">
        <v>375</v>
      </c>
      <c r="F34" s="215">
        <v>44</v>
      </c>
      <c r="G34" s="215">
        <v>68</v>
      </c>
      <c r="H34" s="215" t="s">
        <v>267</v>
      </c>
      <c r="I34" s="215">
        <v>14</v>
      </c>
      <c r="J34" s="215">
        <v>9</v>
      </c>
      <c r="K34" s="215">
        <v>17</v>
      </c>
      <c r="L34" s="215">
        <v>49</v>
      </c>
      <c r="M34" s="208">
        <v>33</v>
      </c>
      <c r="N34" s="227"/>
      <c r="O34" s="228"/>
      <c r="P34" s="228"/>
    </row>
    <row r="35" spans="1:16" ht="15" x14ac:dyDescent="0.15">
      <c r="A35" s="229" t="s">
        <v>270</v>
      </c>
      <c r="B35" s="211">
        <f>SUM(C35:M35)</f>
        <v>914</v>
      </c>
      <c r="C35" s="230">
        <v>30</v>
      </c>
      <c r="D35" s="231">
        <v>219</v>
      </c>
      <c r="E35" s="231">
        <v>371</v>
      </c>
      <c r="F35" s="215">
        <v>60</v>
      </c>
      <c r="G35" s="215">
        <v>62</v>
      </c>
      <c r="H35" s="215" t="s">
        <v>267</v>
      </c>
      <c r="I35" s="215">
        <v>6</v>
      </c>
      <c r="J35" s="215">
        <v>8</v>
      </c>
      <c r="K35" s="215">
        <v>12</v>
      </c>
      <c r="L35" s="215">
        <v>44</v>
      </c>
      <c r="M35" s="208">
        <v>102</v>
      </c>
      <c r="N35" s="227"/>
      <c r="O35" s="228"/>
      <c r="P35" s="228"/>
    </row>
    <row r="36" spans="1:16" ht="15.75" thickBot="1" x14ac:dyDescent="0.2">
      <c r="A36" s="232" t="s">
        <v>271</v>
      </c>
      <c r="B36" s="233">
        <f>SUM(C36:M36)</f>
        <v>908</v>
      </c>
      <c r="C36" s="234">
        <v>29</v>
      </c>
      <c r="D36" s="235">
        <v>215</v>
      </c>
      <c r="E36" s="235">
        <v>382</v>
      </c>
      <c r="F36" s="236">
        <v>56</v>
      </c>
      <c r="G36" s="236">
        <v>70</v>
      </c>
      <c r="H36" s="236" t="s">
        <v>267</v>
      </c>
      <c r="I36" s="236">
        <v>4</v>
      </c>
      <c r="J36" s="236">
        <v>7</v>
      </c>
      <c r="K36" s="236">
        <v>2</v>
      </c>
      <c r="L36" s="236">
        <v>45</v>
      </c>
      <c r="M36" s="237">
        <v>98</v>
      </c>
      <c r="N36" s="227"/>
      <c r="O36" s="228"/>
      <c r="P36" s="228"/>
    </row>
    <row r="37" spans="1:16" x14ac:dyDescent="0.15">
      <c r="A37" s="238" t="s">
        <v>272</v>
      </c>
      <c r="B37" s="239"/>
      <c r="C37" s="239"/>
      <c r="D37" s="239"/>
      <c r="E37" s="239"/>
      <c r="F37" s="239"/>
      <c r="G37" s="240"/>
      <c r="H37" s="240"/>
      <c r="I37" s="240"/>
      <c r="J37" s="240"/>
      <c r="K37" s="240"/>
      <c r="L37" s="240"/>
      <c r="M37" s="240"/>
      <c r="N37" s="228"/>
      <c r="O37" s="228"/>
      <c r="P37" s="228"/>
    </row>
    <row r="38" spans="1:16" x14ac:dyDescent="0.15">
      <c r="A38" s="238" t="s">
        <v>273</v>
      </c>
      <c r="B38" s="239"/>
      <c r="C38" s="239"/>
      <c r="D38" s="239"/>
      <c r="E38" s="239"/>
      <c r="F38" s="239"/>
      <c r="G38" s="241"/>
      <c r="H38" s="241"/>
      <c r="I38" s="241"/>
      <c r="J38" s="241"/>
      <c r="K38" s="241"/>
      <c r="L38" s="241"/>
      <c r="M38" s="241"/>
      <c r="N38" s="228"/>
      <c r="O38" s="228"/>
      <c r="P38" s="242"/>
    </row>
    <row r="39" spans="1:16" x14ac:dyDescent="0.15">
      <c r="A39" s="238" t="s">
        <v>274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</row>
    <row r="40" spans="1:16" x14ac:dyDescent="0.15">
      <c r="A40" s="238" t="s">
        <v>275</v>
      </c>
      <c r="G40" s="239"/>
      <c r="H40" s="239"/>
      <c r="I40" s="239"/>
      <c r="J40" s="239"/>
      <c r="K40" s="239"/>
      <c r="L40" s="239"/>
      <c r="M40" s="239"/>
      <c r="N40" s="239"/>
      <c r="O40" s="239"/>
      <c r="P40" s="239"/>
    </row>
    <row r="41" spans="1:16" x14ac:dyDescent="0.15">
      <c r="G41" s="239"/>
      <c r="H41" s="239"/>
      <c r="I41" s="239"/>
      <c r="J41" s="239"/>
      <c r="K41" s="239"/>
      <c r="L41" s="239"/>
      <c r="M41" s="239"/>
    </row>
    <row r="42" spans="1:16" ht="18" x14ac:dyDescent="0.15">
      <c r="A42" s="175" t="s">
        <v>276</v>
      </c>
      <c r="B42" s="176"/>
      <c r="C42" s="176"/>
      <c r="D42" s="176"/>
      <c r="E42" s="176"/>
      <c r="F42" s="176"/>
    </row>
    <row r="43" spans="1:16" ht="15" thickBot="1" x14ac:dyDescent="0.2">
      <c r="N43" s="176"/>
      <c r="O43" s="176"/>
      <c r="P43" s="176"/>
    </row>
    <row r="44" spans="1:16" x14ac:dyDescent="0.15">
      <c r="A44" s="178"/>
      <c r="B44" s="244"/>
      <c r="C44" s="180" t="s">
        <v>220</v>
      </c>
      <c r="D44" s="181"/>
      <c r="E44" s="181"/>
      <c r="F44" s="181"/>
      <c r="G44" s="181"/>
      <c r="H44" s="181"/>
      <c r="I44" s="181"/>
      <c r="J44" s="181"/>
      <c r="K44" s="245" t="s">
        <v>277</v>
      </c>
      <c r="L44" s="246"/>
      <c r="M44" s="247"/>
      <c r="N44" s="176"/>
      <c r="O44" s="176"/>
      <c r="P44" s="248"/>
    </row>
    <row r="45" spans="1:16" x14ac:dyDescent="0.15">
      <c r="A45" s="182"/>
      <c r="B45" s="249"/>
      <c r="C45" s="184" t="s">
        <v>231</v>
      </c>
      <c r="D45" s="249"/>
      <c r="E45" s="249"/>
      <c r="F45" s="249"/>
      <c r="G45" s="185" t="s">
        <v>278</v>
      </c>
      <c r="H45" s="186"/>
      <c r="I45" s="186"/>
      <c r="J45" s="249"/>
      <c r="K45" s="250"/>
      <c r="L45" s="251" t="s">
        <v>223</v>
      </c>
      <c r="M45" s="252"/>
    </row>
    <row r="46" spans="1:16" x14ac:dyDescent="0.15">
      <c r="A46" s="182"/>
      <c r="B46" s="183" t="s">
        <v>206</v>
      </c>
      <c r="C46" s="184" t="s">
        <v>279</v>
      </c>
      <c r="D46" s="183" t="s">
        <v>280</v>
      </c>
      <c r="E46" s="183" t="s">
        <v>235</v>
      </c>
      <c r="F46" s="183" t="s">
        <v>92</v>
      </c>
      <c r="G46" s="183" t="s">
        <v>142</v>
      </c>
      <c r="H46" s="249"/>
      <c r="I46" s="183" t="s">
        <v>281</v>
      </c>
      <c r="J46" s="183" t="s">
        <v>86</v>
      </c>
      <c r="K46" s="184" t="s">
        <v>282</v>
      </c>
      <c r="L46" s="183" t="s">
        <v>232</v>
      </c>
      <c r="M46" s="190" t="s">
        <v>282</v>
      </c>
    </row>
    <row r="47" spans="1:16" x14ac:dyDescent="0.15">
      <c r="A47" s="182"/>
      <c r="B47" s="249"/>
      <c r="C47" s="184" t="s">
        <v>283</v>
      </c>
      <c r="D47" s="249"/>
      <c r="E47" s="249"/>
      <c r="F47" s="249"/>
      <c r="G47" s="253" t="s">
        <v>284</v>
      </c>
      <c r="H47" s="183" t="s">
        <v>285</v>
      </c>
      <c r="I47" s="183" t="s">
        <v>286</v>
      </c>
      <c r="J47" s="183"/>
      <c r="K47" s="184" t="s">
        <v>287</v>
      </c>
      <c r="L47" s="183" t="s">
        <v>287</v>
      </c>
      <c r="M47" s="190" t="s">
        <v>288</v>
      </c>
    </row>
    <row r="48" spans="1:16" x14ac:dyDescent="0.15">
      <c r="A48" s="182"/>
      <c r="B48" s="249"/>
      <c r="C48" s="184" t="s">
        <v>289</v>
      </c>
      <c r="D48" s="249"/>
      <c r="E48" s="249"/>
      <c r="F48" s="249"/>
      <c r="G48" s="253" t="s">
        <v>290</v>
      </c>
      <c r="H48" s="249"/>
      <c r="I48" s="183" t="s">
        <v>291</v>
      </c>
      <c r="J48" s="249"/>
      <c r="K48" s="184" t="s">
        <v>292</v>
      </c>
      <c r="L48" s="183" t="s">
        <v>292</v>
      </c>
      <c r="M48" s="190" t="s">
        <v>287</v>
      </c>
    </row>
    <row r="49" spans="1:16" x14ac:dyDescent="0.15">
      <c r="A49" s="191"/>
      <c r="B49" s="254"/>
      <c r="C49" s="193"/>
      <c r="D49" s="254"/>
      <c r="E49" s="254"/>
      <c r="F49" s="254"/>
      <c r="G49" s="255" t="s">
        <v>293</v>
      </c>
      <c r="H49" s="254"/>
      <c r="I49" s="192"/>
      <c r="J49" s="254"/>
      <c r="K49" s="250"/>
      <c r="L49" s="192"/>
      <c r="M49" s="256" t="s">
        <v>292</v>
      </c>
    </row>
    <row r="50" spans="1:16" ht="15" x14ac:dyDescent="0.15">
      <c r="A50" s="201" t="s">
        <v>151</v>
      </c>
      <c r="B50" s="202">
        <f t="shared" ref="B50:B64" si="2">SUM(C50:J50)</f>
        <v>1016</v>
      </c>
      <c r="C50" s="203">
        <v>1</v>
      </c>
      <c r="D50" s="202">
        <v>2</v>
      </c>
      <c r="E50" s="202">
        <v>12</v>
      </c>
      <c r="F50" s="202">
        <v>9</v>
      </c>
      <c r="G50" s="202">
        <v>19</v>
      </c>
      <c r="H50" s="207" t="s">
        <v>267</v>
      </c>
      <c r="I50" s="205">
        <v>963</v>
      </c>
      <c r="J50" s="205">
        <v>10</v>
      </c>
      <c r="K50" s="206" t="s">
        <v>152</v>
      </c>
      <c r="L50" s="207" t="s">
        <v>152</v>
      </c>
      <c r="M50" s="208" t="s">
        <v>152</v>
      </c>
    </row>
    <row r="51" spans="1:16" ht="15" x14ac:dyDescent="0.15">
      <c r="A51" s="201" t="s">
        <v>246</v>
      </c>
      <c r="B51" s="202">
        <f t="shared" si="2"/>
        <v>1042</v>
      </c>
      <c r="C51" s="203">
        <v>2</v>
      </c>
      <c r="D51" s="202">
        <v>1</v>
      </c>
      <c r="E51" s="205">
        <v>38</v>
      </c>
      <c r="F51" s="202">
        <v>12</v>
      </c>
      <c r="G51" s="202">
        <v>948</v>
      </c>
      <c r="H51" s="202">
        <v>9</v>
      </c>
      <c r="I51" s="205">
        <v>25</v>
      </c>
      <c r="J51" s="205">
        <v>7</v>
      </c>
      <c r="K51" s="206" t="s">
        <v>152</v>
      </c>
      <c r="L51" s="207" t="s">
        <v>152</v>
      </c>
      <c r="M51" s="208" t="s">
        <v>152</v>
      </c>
    </row>
    <row r="52" spans="1:16" ht="15" x14ac:dyDescent="0.15">
      <c r="A52" s="201" t="s">
        <v>247</v>
      </c>
      <c r="B52" s="202">
        <f t="shared" si="2"/>
        <v>696</v>
      </c>
      <c r="C52" s="203">
        <v>2</v>
      </c>
      <c r="D52" s="202">
        <v>1</v>
      </c>
      <c r="E52" s="202">
        <v>58</v>
      </c>
      <c r="F52" s="202">
        <v>11</v>
      </c>
      <c r="G52" s="202">
        <v>616</v>
      </c>
      <c r="H52" s="202">
        <v>4</v>
      </c>
      <c r="I52" s="207" t="s">
        <v>267</v>
      </c>
      <c r="J52" s="205">
        <v>4</v>
      </c>
      <c r="K52" s="206" t="s">
        <v>152</v>
      </c>
      <c r="L52" s="207" t="s">
        <v>152</v>
      </c>
      <c r="M52" s="208" t="s">
        <v>152</v>
      </c>
    </row>
    <row r="53" spans="1:16" ht="15" x14ac:dyDescent="0.15">
      <c r="A53" s="201" t="s">
        <v>248</v>
      </c>
      <c r="B53" s="202">
        <f t="shared" si="2"/>
        <v>378</v>
      </c>
      <c r="C53" s="203">
        <v>2</v>
      </c>
      <c r="D53" s="204" t="s">
        <v>23</v>
      </c>
      <c r="E53" s="202">
        <v>153</v>
      </c>
      <c r="F53" s="202">
        <v>39</v>
      </c>
      <c r="G53" s="202">
        <v>40</v>
      </c>
      <c r="H53" s="202">
        <v>52</v>
      </c>
      <c r="I53" s="205">
        <v>81</v>
      </c>
      <c r="J53" s="202">
        <v>11</v>
      </c>
      <c r="K53" s="203">
        <v>8</v>
      </c>
      <c r="L53" s="202">
        <v>107</v>
      </c>
      <c r="M53" s="209">
        <v>1</v>
      </c>
    </row>
    <row r="54" spans="1:16" ht="15" x14ac:dyDescent="0.15">
      <c r="A54" s="201" t="s">
        <v>249</v>
      </c>
      <c r="B54" s="202">
        <f t="shared" si="2"/>
        <v>358</v>
      </c>
      <c r="C54" s="203">
        <v>2</v>
      </c>
      <c r="D54" s="204" t="s">
        <v>23</v>
      </c>
      <c r="E54" s="202">
        <v>194</v>
      </c>
      <c r="F54" s="202">
        <v>54</v>
      </c>
      <c r="G54" s="202">
        <v>33</v>
      </c>
      <c r="H54" s="202">
        <v>17</v>
      </c>
      <c r="I54" s="205">
        <v>49</v>
      </c>
      <c r="J54" s="205">
        <v>9</v>
      </c>
      <c r="K54" s="210">
        <v>7</v>
      </c>
      <c r="L54" s="202">
        <v>184</v>
      </c>
      <c r="M54" s="209">
        <v>1</v>
      </c>
    </row>
    <row r="55" spans="1:16" ht="15" x14ac:dyDescent="0.15">
      <c r="A55" s="201" t="s">
        <v>250</v>
      </c>
      <c r="B55" s="202">
        <f t="shared" si="2"/>
        <v>376</v>
      </c>
      <c r="C55" s="203">
        <v>5</v>
      </c>
      <c r="D55" s="204" t="s">
        <v>23</v>
      </c>
      <c r="E55" s="202">
        <v>232</v>
      </c>
      <c r="F55" s="202">
        <v>59</v>
      </c>
      <c r="G55" s="202">
        <v>24</v>
      </c>
      <c r="H55" s="202">
        <v>9</v>
      </c>
      <c r="I55" s="205">
        <v>36</v>
      </c>
      <c r="J55" s="205">
        <v>11</v>
      </c>
      <c r="K55" s="210">
        <v>6</v>
      </c>
      <c r="L55" s="202">
        <v>176</v>
      </c>
      <c r="M55" s="208" t="s">
        <v>23</v>
      </c>
    </row>
    <row r="56" spans="1:16" ht="15" x14ac:dyDescent="0.15">
      <c r="A56" s="201" t="s">
        <v>251</v>
      </c>
      <c r="B56" s="202">
        <f t="shared" si="2"/>
        <v>338</v>
      </c>
      <c r="C56" s="203">
        <v>2</v>
      </c>
      <c r="D56" s="204" t="s">
        <v>23</v>
      </c>
      <c r="E56" s="202">
        <v>214</v>
      </c>
      <c r="F56" s="202">
        <v>62</v>
      </c>
      <c r="G56" s="202">
        <v>24</v>
      </c>
      <c r="H56" s="202">
        <v>7</v>
      </c>
      <c r="I56" s="205">
        <v>15</v>
      </c>
      <c r="J56" s="205">
        <v>14</v>
      </c>
      <c r="K56" s="210">
        <v>2</v>
      </c>
      <c r="L56" s="202">
        <v>184</v>
      </c>
      <c r="M56" s="209">
        <v>1</v>
      </c>
    </row>
    <row r="57" spans="1:16" ht="15" x14ac:dyDescent="0.15">
      <c r="A57" s="201" t="s">
        <v>252</v>
      </c>
      <c r="B57" s="202">
        <f t="shared" si="2"/>
        <v>328</v>
      </c>
      <c r="C57" s="203">
        <v>2</v>
      </c>
      <c r="D57" s="202">
        <v>1</v>
      </c>
      <c r="E57" s="202">
        <v>217</v>
      </c>
      <c r="F57" s="202">
        <v>56</v>
      </c>
      <c r="G57" s="202">
        <v>21</v>
      </c>
      <c r="H57" s="202">
        <v>5</v>
      </c>
      <c r="I57" s="205">
        <v>13</v>
      </c>
      <c r="J57" s="202">
        <v>13</v>
      </c>
      <c r="K57" s="203">
        <v>1</v>
      </c>
      <c r="L57" s="202">
        <v>212</v>
      </c>
      <c r="M57" s="209">
        <v>1</v>
      </c>
    </row>
    <row r="58" spans="1:16" ht="15" x14ac:dyDescent="0.15">
      <c r="A58" s="201" t="s">
        <v>253</v>
      </c>
      <c r="B58" s="202">
        <f t="shared" si="2"/>
        <v>310</v>
      </c>
      <c r="C58" s="203">
        <v>2</v>
      </c>
      <c r="D58" s="204" t="s">
        <v>23</v>
      </c>
      <c r="E58" s="205">
        <v>216</v>
      </c>
      <c r="F58" s="202">
        <v>44</v>
      </c>
      <c r="G58" s="202">
        <v>18</v>
      </c>
      <c r="H58" s="202">
        <v>4</v>
      </c>
      <c r="I58" s="205">
        <v>9</v>
      </c>
      <c r="J58" s="205">
        <v>17</v>
      </c>
      <c r="K58" s="210">
        <v>1</v>
      </c>
      <c r="L58" s="202">
        <v>193</v>
      </c>
      <c r="M58" s="208" t="s">
        <v>23</v>
      </c>
    </row>
    <row r="59" spans="1:16" ht="15" x14ac:dyDescent="0.15">
      <c r="A59" s="214" t="s">
        <v>57</v>
      </c>
      <c r="B59" s="202">
        <f t="shared" si="2"/>
        <v>297</v>
      </c>
      <c r="C59" s="203">
        <v>3</v>
      </c>
      <c r="D59" s="202">
        <v>1</v>
      </c>
      <c r="E59" s="205">
        <v>205</v>
      </c>
      <c r="F59" s="202">
        <v>45</v>
      </c>
      <c r="G59" s="202">
        <v>15</v>
      </c>
      <c r="H59" s="202">
        <v>5</v>
      </c>
      <c r="I59" s="205">
        <v>7</v>
      </c>
      <c r="J59" s="202">
        <v>16</v>
      </c>
      <c r="K59" s="203">
        <v>1</v>
      </c>
      <c r="L59" s="202">
        <v>211</v>
      </c>
      <c r="M59" s="209">
        <v>1</v>
      </c>
    </row>
    <row r="60" spans="1:16" ht="15" x14ac:dyDescent="0.15">
      <c r="A60" s="214" t="s">
        <v>58</v>
      </c>
      <c r="B60" s="202">
        <f t="shared" si="2"/>
        <v>303</v>
      </c>
      <c r="C60" s="203">
        <v>3</v>
      </c>
      <c r="D60" s="204" t="s">
        <v>23</v>
      </c>
      <c r="E60" s="205">
        <v>216</v>
      </c>
      <c r="F60" s="202">
        <v>46</v>
      </c>
      <c r="G60" s="202">
        <v>11</v>
      </c>
      <c r="H60" s="202">
        <v>4</v>
      </c>
      <c r="I60" s="205">
        <v>5</v>
      </c>
      <c r="J60" s="202">
        <v>18</v>
      </c>
      <c r="K60" s="203">
        <v>1</v>
      </c>
      <c r="L60" s="202">
        <v>191</v>
      </c>
      <c r="M60" s="208" t="s">
        <v>23</v>
      </c>
    </row>
    <row r="61" spans="1:16" ht="15" x14ac:dyDescent="0.15">
      <c r="A61" s="216" t="s">
        <v>59</v>
      </c>
      <c r="B61" s="202">
        <f t="shared" si="2"/>
        <v>299</v>
      </c>
      <c r="C61" s="203">
        <v>3</v>
      </c>
      <c r="D61" s="204">
        <v>1</v>
      </c>
      <c r="E61" s="205">
        <v>212</v>
      </c>
      <c r="F61" s="202">
        <v>49</v>
      </c>
      <c r="G61" s="202">
        <v>11</v>
      </c>
      <c r="H61" s="202">
        <v>3</v>
      </c>
      <c r="I61" s="205">
        <v>2</v>
      </c>
      <c r="J61" s="202">
        <v>18</v>
      </c>
      <c r="K61" s="257" t="s">
        <v>23</v>
      </c>
      <c r="L61" s="202">
        <v>227</v>
      </c>
      <c r="M61" s="208" t="s">
        <v>23</v>
      </c>
    </row>
    <row r="62" spans="1:16" ht="15" x14ac:dyDescent="0.15">
      <c r="A62" s="216" t="s">
        <v>60</v>
      </c>
      <c r="B62" s="202">
        <f t="shared" si="2"/>
        <v>312</v>
      </c>
      <c r="C62" s="203">
        <v>9</v>
      </c>
      <c r="D62" s="204">
        <v>1</v>
      </c>
      <c r="E62" s="205">
        <v>227</v>
      </c>
      <c r="F62" s="202">
        <v>45</v>
      </c>
      <c r="G62" s="202">
        <v>8</v>
      </c>
      <c r="H62" s="202">
        <v>3</v>
      </c>
      <c r="I62" s="205">
        <v>3</v>
      </c>
      <c r="J62" s="202">
        <v>16</v>
      </c>
      <c r="K62" s="257" t="s">
        <v>23</v>
      </c>
      <c r="L62" s="202">
        <v>195</v>
      </c>
      <c r="M62" s="208">
        <v>1</v>
      </c>
      <c r="N62" s="176"/>
      <c r="O62" s="176"/>
      <c r="P62" s="176"/>
    </row>
    <row r="63" spans="1:16" ht="15" x14ac:dyDescent="0.15">
      <c r="A63" s="216" t="s">
        <v>294</v>
      </c>
      <c r="B63" s="202">
        <f t="shared" si="2"/>
        <v>343</v>
      </c>
      <c r="C63" s="203">
        <v>7</v>
      </c>
      <c r="D63" s="204">
        <v>1</v>
      </c>
      <c r="E63" s="205">
        <v>262</v>
      </c>
      <c r="F63" s="202">
        <v>55</v>
      </c>
      <c r="G63" s="202">
        <v>11</v>
      </c>
      <c r="H63" s="202">
        <v>3</v>
      </c>
      <c r="I63" s="205">
        <v>1</v>
      </c>
      <c r="J63" s="202">
        <v>3</v>
      </c>
      <c r="K63" s="257" t="s">
        <v>23</v>
      </c>
      <c r="L63" s="202">
        <v>240</v>
      </c>
      <c r="M63" s="208">
        <v>1</v>
      </c>
    </row>
    <row r="64" spans="1:16" ht="15.75" thickBot="1" x14ac:dyDescent="0.2">
      <c r="A64" s="258" t="s">
        <v>295</v>
      </c>
      <c r="B64" s="259">
        <f t="shared" si="2"/>
        <v>341</v>
      </c>
      <c r="C64" s="260">
        <v>6</v>
      </c>
      <c r="D64" s="261">
        <v>2</v>
      </c>
      <c r="E64" s="262">
        <v>276</v>
      </c>
      <c r="F64" s="259">
        <v>44</v>
      </c>
      <c r="G64" s="259">
        <v>7</v>
      </c>
      <c r="H64" s="259">
        <v>1</v>
      </c>
      <c r="I64" s="262">
        <v>2</v>
      </c>
      <c r="J64" s="259">
        <v>3</v>
      </c>
      <c r="K64" s="263">
        <v>1</v>
      </c>
      <c r="L64" s="259">
        <v>257</v>
      </c>
      <c r="M64" s="264" t="s">
        <v>267</v>
      </c>
    </row>
    <row r="65" spans="1:13" ht="15.75" thickBot="1" x14ac:dyDescent="0.2">
      <c r="A65" s="218"/>
      <c r="B65" s="219"/>
      <c r="C65" s="219"/>
      <c r="D65" s="265"/>
      <c r="E65" s="266"/>
      <c r="F65" s="267"/>
      <c r="G65" s="267"/>
      <c r="H65" s="267"/>
      <c r="I65" s="266"/>
      <c r="J65" s="267"/>
      <c r="K65" s="265"/>
      <c r="L65" s="267"/>
      <c r="M65" s="268"/>
    </row>
    <row r="66" spans="1:13" x14ac:dyDescent="0.15">
      <c r="A66" s="178"/>
      <c r="B66" s="179"/>
      <c r="C66" s="180" t="s">
        <v>220</v>
      </c>
      <c r="D66" s="181"/>
      <c r="E66" s="181"/>
      <c r="F66" s="181"/>
      <c r="G66" s="181"/>
      <c r="H66" s="181"/>
      <c r="I66" s="181"/>
      <c r="J66" s="181"/>
      <c r="K66" s="181"/>
      <c r="L66" s="181"/>
      <c r="M66" s="269"/>
    </row>
    <row r="67" spans="1:13" x14ac:dyDescent="0.15">
      <c r="A67" s="182"/>
      <c r="B67" s="183"/>
      <c r="C67" s="184" t="s">
        <v>257</v>
      </c>
      <c r="D67" s="270" t="s">
        <v>258</v>
      </c>
      <c r="E67" s="270" t="s">
        <v>226</v>
      </c>
      <c r="F67" s="270" t="s">
        <v>296</v>
      </c>
      <c r="G67" s="270" t="s">
        <v>259</v>
      </c>
      <c r="H67" s="271" t="s">
        <v>260</v>
      </c>
      <c r="I67" s="272"/>
      <c r="J67" s="273"/>
      <c r="K67" s="270" t="s">
        <v>229</v>
      </c>
      <c r="L67" s="270" t="s">
        <v>236</v>
      </c>
      <c r="M67" s="274" t="s">
        <v>86</v>
      </c>
    </row>
    <row r="68" spans="1:13" x14ac:dyDescent="0.15">
      <c r="A68" s="182"/>
      <c r="B68" s="183" t="s">
        <v>206</v>
      </c>
      <c r="C68" s="184" t="s">
        <v>262</v>
      </c>
      <c r="D68" s="275"/>
      <c r="E68" s="275"/>
      <c r="F68" s="275"/>
      <c r="G68" s="275"/>
      <c r="H68" s="183"/>
      <c r="I68" s="249"/>
      <c r="J68" s="183" t="s">
        <v>281</v>
      </c>
      <c r="K68" s="275"/>
      <c r="L68" s="275"/>
      <c r="M68" s="190"/>
    </row>
    <row r="69" spans="1:13" x14ac:dyDescent="0.15">
      <c r="A69" s="182"/>
      <c r="B69" s="183"/>
      <c r="C69" s="184" t="s">
        <v>263</v>
      </c>
      <c r="D69" s="275"/>
      <c r="E69" s="275"/>
      <c r="F69" s="275"/>
      <c r="G69" s="275"/>
      <c r="H69" s="183" t="s">
        <v>297</v>
      </c>
      <c r="I69" s="183" t="s">
        <v>285</v>
      </c>
      <c r="J69" s="183" t="s">
        <v>286</v>
      </c>
      <c r="K69" s="275"/>
      <c r="L69" s="275"/>
      <c r="M69" s="190"/>
    </row>
    <row r="70" spans="1:13" x14ac:dyDescent="0.15">
      <c r="A70" s="191"/>
      <c r="B70" s="192"/>
      <c r="C70" s="193" t="s">
        <v>264</v>
      </c>
      <c r="D70" s="276"/>
      <c r="E70" s="276"/>
      <c r="F70" s="276"/>
      <c r="G70" s="276"/>
      <c r="H70" s="255"/>
      <c r="I70" s="254"/>
      <c r="J70" s="192" t="s">
        <v>291</v>
      </c>
      <c r="K70" s="276" t="s">
        <v>265</v>
      </c>
      <c r="L70" s="276"/>
      <c r="M70" s="256"/>
    </row>
    <row r="71" spans="1:13" ht="15" x14ac:dyDescent="0.15">
      <c r="A71" s="277">
        <v>14</v>
      </c>
      <c r="B71" s="207">
        <f>SUM(C71:M71)</f>
        <v>344</v>
      </c>
      <c r="C71" s="278">
        <v>18</v>
      </c>
      <c r="D71" s="279">
        <v>1</v>
      </c>
      <c r="E71" s="279">
        <v>1</v>
      </c>
      <c r="F71" s="279">
        <v>239</v>
      </c>
      <c r="G71" s="279">
        <v>66</v>
      </c>
      <c r="H71" s="279">
        <v>8</v>
      </c>
      <c r="I71" s="279">
        <v>7</v>
      </c>
      <c r="J71" s="279">
        <v>2</v>
      </c>
      <c r="K71" s="279">
        <v>1</v>
      </c>
      <c r="L71" s="279" t="s">
        <v>255</v>
      </c>
      <c r="M71" s="280">
        <v>1</v>
      </c>
    </row>
    <row r="72" spans="1:13" ht="15" x14ac:dyDescent="0.15">
      <c r="A72" s="277">
        <v>16</v>
      </c>
      <c r="B72" s="207">
        <f>SUM(C72:M72)</f>
        <v>355</v>
      </c>
      <c r="C72" s="278">
        <v>14</v>
      </c>
      <c r="D72" s="279">
        <v>2</v>
      </c>
      <c r="E72" s="279">
        <v>1</v>
      </c>
      <c r="F72" s="279">
        <v>245</v>
      </c>
      <c r="G72" s="279">
        <v>73</v>
      </c>
      <c r="H72" s="279">
        <v>11</v>
      </c>
      <c r="I72" s="279">
        <v>5</v>
      </c>
      <c r="J72" s="279">
        <v>2</v>
      </c>
      <c r="K72" s="279">
        <v>1</v>
      </c>
      <c r="L72" s="279" t="s">
        <v>255</v>
      </c>
      <c r="M72" s="280">
        <v>1</v>
      </c>
    </row>
    <row r="73" spans="1:13" ht="15" x14ac:dyDescent="0.15">
      <c r="A73" s="277">
        <v>18</v>
      </c>
      <c r="B73" s="207">
        <f>SUM(C73:M73)</f>
        <v>369</v>
      </c>
      <c r="C73" s="278">
        <v>12</v>
      </c>
      <c r="D73" s="279">
        <v>1</v>
      </c>
      <c r="E73" s="279" t="s">
        <v>255</v>
      </c>
      <c r="F73" s="279">
        <v>260</v>
      </c>
      <c r="G73" s="279">
        <v>76</v>
      </c>
      <c r="H73" s="279">
        <v>14</v>
      </c>
      <c r="I73" s="279">
        <v>5</v>
      </c>
      <c r="J73" s="279">
        <v>1</v>
      </c>
      <c r="K73" s="279">
        <v>0</v>
      </c>
      <c r="L73" s="279">
        <v>0</v>
      </c>
      <c r="M73" s="280">
        <v>0</v>
      </c>
    </row>
    <row r="74" spans="1:13" ht="15" x14ac:dyDescent="0.15">
      <c r="A74" s="277">
        <v>20</v>
      </c>
      <c r="B74" s="207">
        <f>SUM(C74:M74)</f>
        <v>433</v>
      </c>
      <c r="C74" s="278">
        <v>19</v>
      </c>
      <c r="D74" s="279">
        <v>5</v>
      </c>
      <c r="E74" s="279">
        <v>3</v>
      </c>
      <c r="F74" s="279">
        <v>281</v>
      </c>
      <c r="G74" s="279">
        <v>103</v>
      </c>
      <c r="H74" s="279">
        <v>13</v>
      </c>
      <c r="I74" s="279">
        <v>6</v>
      </c>
      <c r="J74" s="279">
        <v>1</v>
      </c>
      <c r="K74" s="279">
        <v>0</v>
      </c>
      <c r="L74" s="279">
        <v>0</v>
      </c>
      <c r="M74" s="280">
        <v>2</v>
      </c>
    </row>
    <row r="75" spans="1:13" ht="15.75" thickBot="1" x14ac:dyDescent="0.2">
      <c r="A75" s="281">
        <v>22</v>
      </c>
      <c r="B75" s="282">
        <f>SUM(C75:M75)</f>
        <v>437</v>
      </c>
      <c r="C75" s="283">
        <v>21</v>
      </c>
      <c r="D75" s="284">
        <v>3</v>
      </c>
      <c r="E75" s="284">
        <v>9</v>
      </c>
      <c r="F75" s="284">
        <v>273</v>
      </c>
      <c r="G75" s="284">
        <v>109</v>
      </c>
      <c r="H75" s="284">
        <v>12</v>
      </c>
      <c r="I75" s="284">
        <v>9</v>
      </c>
      <c r="J75" s="284" t="s">
        <v>255</v>
      </c>
      <c r="K75" s="284" t="s">
        <v>255</v>
      </c>
      <c r="L75" s="284" t="s">
        <v>255</v>
      </c>
      <c r="M75" s="285">
        <v>1</v>
      </c>
    </row>
    <row r="76" spans="1:13" x14ac:dyDescent="0.15">
      <c r="A76" s="238" t="s">
        <v>298</v>
      </c>
      <c r="B76" s="286"/>
      <c r="C76" s="286"/>
      <c r="D76" s="287"/>
      <c r="E76" s="288"/>
      <c r="F76" s="286"/>
      <c r="G76" s="286"/>
      <c r="H76" s="286"/>
      <c r="I76" s="288"/>
      <c r="J76" s="286"/>
      <c r="K76" s="287"/>
      <c r="L76" s="286"/>
      <c r="M76" s="241"/>
    </row>
    <row r="77" spans="1:13" x14ac:dyDescent="0.15">
      <c r="A77" s="238" t="s">
        <v>275</v>
      </c>
    </row>
    <row r="78" spans="1:13" x14ac:dyDescent="0.15">
      <c r="A78" s="238"/>
      <c r="B78" s="286"/>
      <c r="C78" s="286"/>
      <c r="D78" s="287"/>
      <c r="E78" s="288"/>
      <c r="F78" s="286"/>
      <c r="G78" s="286"/>
      <c r="H78" s="286"/>
      <c r="I78" s="288"/>
      <c r="J78" s="286"/>
      <c r="K78" s="287"/>
      <c r="L78" s="286"/>
      <c r="M78" s="241"/>
    </row>
    <row r="79" spans="1:13" x14ac:dyDescent="0.15">
      <c r="A79" s="238"/>
    </row>
  </sheetData>
  <mergeCells count="19">
    <mergeCell ref="G15:H15"/>
    <mergeCell ref="G16:H16"/>
    <mergeCell ref="G17:H17"/>
    <mergeCell ref="G19:I19"/>
    <mergeCell ref="N27:P27"/>
    <mergeCell ref="D28:D31"/>
    <mergeCell ref="E28:E31"/>
    <mergeCell ref="F28:F31"/>
    <mergeCell ref="G28:G31"/>
    <mergeCell ref="H28:H31"/>
    <mergeCell ref="I28:I31"/>
    <mergeCell ref="L28:L31"/>
    <mergeCell ref="M28:M31"/>
    <mergeCell ref="G14:H14"/>
    <mergeCell ref="N3:P3"/>
    <mergeCell ref="G10:H10"/>
    <mergeCell ref="G11:H11"/>
    <mergeCell ref="G12:H12"/>
    <mergeCell ref="G13:H13"/>
  </mergeCells>
  <phoneticPr fontId="13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/>
  </sheetViews>
  <sheetFormatPr defaultRowHeight="14.25" x14ac:dyDescent="0.15"/>
  <cols>
    <col min="1" max="11" width="10.125" style="243" customWidth="1"/>
    <col min="12" max="12" width="8.5" style="243" bestFit="1" customWidth="1"/>
    <col min="13" max="15" width="10.5" style="243" customWidth="1"/>
  </cols>
  <sheetData>
    <row r="1" spans="1:15" ht="18" x14ac:dyDescent="0.15">
      <c r="A1" s="175" t="s">
        <v>299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5" ht="15" thickBot="1" x14ac:dyDescent="0.2">
      <c r="A2" s="177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15" x14ac:dyDescent="0.15">
      <c r="A3" s="178"/>
      <c r="B3" s="244"/>
      <c r="C3" s="180" t="s">
        <v>220</v>
      </c>
      <c r="D3" s="181"/>
      <c r="E3" s="181"/>
      <c r="F3" s="181"/>
      <c r="G3" s="181"/>
      <c r="H3" s="181"/>
      <c r="I3" s="181"/>
      <c r="J3" s="181"/>
      <c r="K3" s="181"/>
      <c r="L3" s="181"/>
      <c r="M3" s="644" t="s">
        <v>300</v>
      </c>
      <c r="N3" s="645"/>
      <c r="O3" s="646"/>
    </row>
    <row r="4" spans="1:15" x14ac:dyDescent="0.15">
      <c r="A4" s="182"/>
      <c r="B4" s="249"/>
      <c r="C4" s="184" t="s">
        <v>232</v>
      </c>
      <c r="D4" s="249"/>
      <c r="E4" s="249"/>
      <c r="F4" s="249"/>
      <c r="G4" s="183"/>
      <c r="H4" s="183"/>
      <c r="I4" s="183"/>
      <c r="J4" s="249"/>
      <c r="K4" s="183" t="s">
        <v>301</v>
      </c>
      <c r="L4" s="249"/>
      <c r="M4" s="250"/>
      <c r="N4" s="251" t="s">
        <v>223</v>
      </c>
      <c r="O4" s="252"/>
    </row>
    <row r="5" spans="1:15" x14ac:dyDescent="0.15">
      <c r="A5" s="182"/>
      <c r="B5" s="183" t="s">
        <v>206</v>
      </c>
      <c r="C5" s="184" t="s">
        <v>302</v>
      </c>
      <c r="D5" s="183"/>
      <c r="E5" s="183"/>
      <c r="F5" s="183"/>
      <c r="G5" s="183" t="s">
        <v>303</v>
      </c>
      <c r="H5" s="183" t="s">
        <v>229</v>
      </c>
      <c r="I5" s="183" t="s">
        <v>230</v>
      </c>
      <c r="J5" s="183"/>
      <c r="K5" s="249"/>
      <c r="L5" s="183"/>
      <c r="M5" s="184" t="s">
        <v>304</v>
      </c>
      <c r="N5" s="183" t="s">
        <v>231</v>
      </c>
      <c r="O5" s="190" t="s">
        <v>304</v>
      </c>
    </row>
    <row r="6" spans="1:15" x14ac:dyDescent="0.15">
      <c r="A6" s="182"/>
      <c r="B6" s="249"/>
      <c r="C6" s="184" t="s">
        <v>305</v>
      </c>
      <c r="D6" s="183" t="s">
        <v>280</v>
      </c>
      <c r="E6" s="183" t="s">
        <v>235</v>
      </c>
      <c r="F6" s="183" t="s">
        <v>92</v>
      </c>
      <c r="G6" s="183"/>
      <c r="H6" s="183"/>
      <c r="I6" s="183"/>
      <c r="J6" s="183" t="s">
        <v>279</v>
      </c>
      <c r="K6" s="183"/>
      <c r="L6" s="183" t="s">
        <v>86</v>
      </c>
      <c r="M6" s="184" t="s">
        <v>306</v>
      </c>
      <c r="N6" s="183" t="s">
        <v>307</v>
      </c>
      <c r="O6" s="190" t="s">
        <v>308</v>
      </c>
    </row>
    <row r="7" spans="1:15" x14ac:dyDescent="0.15">
      <c r="A7" s="182"/>
      <c r="B7" s="249"/>
      <c r="C7" s="184" t="s">
        <v>309</v>
      </c>
      <c r="D7" s="249"/>
      <c r="E7" s="249"/>
      <c r="F7" s="249"/>
      <c r="G7" s="183" t="s">
        <v>242</v>
      </c>
      <c r="H7" s="183" t="s">
        <v>243</v>
      </c>
      <c r="I7" s="183" t="s">
        <v>242</v>
      </c>
      <c r="J7" s="249"/>
      <c r="K7" s="183"/>
      <c r="L7" s="249"/>
      <c r="M7" s="184" t="s">
        <v>310</v>
      </c>
      <c r="N7" s="183" t="s">
        <v>244</v>
      </c>
      <c r="O7" s="190" t="s">
        <v>311</v>
      </c>
    </row>
    <row r="8" spans="1:15" x14ac:dyDescent="0.15">
      <c r="A8" s="191"/>
      <c r="B8" s="254"/>
      <c r="C8" s="193"/>
      <c r="D8" s="254"/>
      <c r="E8" s="254"/>
      <c r="F8" s="254"/>
      <c r="G8" s="254"/>
      <c r="H8" s="254"/>
      <c r="I8" s="254"/>
      <c r="J8" s="254"/>
      <c r="K8" s="192" t="s">
        <v>312</v>
      </c>
      <c r="L8" s="254"/>
      <c r="M8" s="193"/>
      <c r="N8" s="192"/>
      <c r="O8" s="256" t="s">
        <v>313</v>
      </c>
    </row>
    <row r="9" spans="1:15" ht="15" x14ac:dyDescent="0.15">
      <c r="A9" s="201" t="s">
        <v>151</v>
      </c>
      <c r="B9" s="202">
        <f t="shared" ref="B9:B23" si="0">SUM(C9:L9)</f>
        <v>2204</v>
      </c>
      <c r="C9" s="203">
        <v>30</v>
      </c>
      <c r="D9" s="202">
        <v>5</v>
      </c>
      <c r="E9" s="202">
        <f>563+273+391+359+17</f>
        <v>1603</v>
      </c>
      <c r="F9" s="202">
        <f>21+38+221</f>
        <v>280</v>
      </c>
      <c r="G9" s="204" t="s">
        <v>152</v>
      </c>
      <c r="H9" s="204" t="s">
        <v>152</v>
      </c>
      <c r="I9" s="204" t="s">
        <v>152</v>
      </c>
      <c r="J9" s="202">
        <v>28</v>
      </c>
      <c r="K9" s="202">
        <v>170</v>
      </c>
      <c r="L9" s="202">
        <v>88</v>
      </c>
      <c r="M9" s="257" t="s">
        <v>152</v>
      </c>
      <c r="N9" s="204" t="s">
        <v>152</v>
      </c>
      <c r="O9" s="289" t="s">
        <v>152</v>
      </c>
    </row>
    <row r="10" spans="1:15" ht="15" x14ac:dyDescent="0.15">
      <c r="A10" s="201" t="s">
        <v>246</v>
      </c>
      <c r="B10" s="202">
        <f t="shared" si="0"/>
        <v>2915</v>
      </c>
      <c r="C10" s="203">
        <v>40</v>
      </c>
      <c r="D10" s="202">
        <v>2</v>
      </c>
      <c r="E10" s="202">
        <f>2182+15</f>
        <v>2197</v>
      </c>
      <c r="F10" s="202">
        <f>430+2</f>
        <v>432</v>
      </c>
      <c r="G10" s="204" t="s">
        <v>152</v>
      </c>
      <c r="H10" s="204" t="s">
        <v>152</v>
      </c>
      <c r="I10" s="204" t="s">
        <v>152</v>
      </c>
      <c r="J10" s="202">
        <v>29</v>
      </c>
      <c r="K10" s="202">
        <v>162</v>
      </c>
      <c r="L10" s="202">
        <v>53</v>
      </c>
      <c r="M10" s="257" t="s">
        <v>152</v>
      </c>
      <c r="N10" s="204" t="s">
        <v>152</v>
      </c>
      <c r="O10" s="289" t="s">
        <v>152</v>
      </c>
    </row>
    <row r="11" spans="1:15" ht="15" x14ac:dyDescent="0.15">
      <c r="A11" s="201" t="s">
        <v>247</v>
      </c>
      <c r="B11" s="202">
        <f t="shared" si="0"/>
        <v>3334</v>
      </c>
      <c r="C11" s="203">
        <v>46</v>
      </c>
      <c r="D11" s="202">
        <v>4</v>
      </c>
      <c r="E11" s="202">
        <f>2542+14</f>
        <v>2556</v>
      </c>
      <c r="F11" s="202">
        <v>471</v>
      </c>
      <c r="G11" s="204" t="s">
        <v>152</v>
      </c>
      <c r="H11" s="204" t="s">
        <v>152</v>
      </c>
      <c r="I11" s="204" t="s">
        <v>152</v>
      </c>
      <c r="J11" s="202">
        <v>33</v>
      </c>
      <c r="K11" s="202">
        <v>61</v>
      </c>
      <c r="L11" s="202">
        <v>163</v>
      </c>
      <c r="M11" s="257" t="s">
        <v>152</v>
      </c>
      <c r="N11" s="204" t="s">
        <v>152</v>
      </c>
      <c r="O11" s="289" t="s">
        <v>152</v>
      </c>
    </row>
    <row r="12" spans="1:15" ht="15" x14ac:dyDescent="0.15">
      <c r="A12" s="201" t="s">
        <v>248</v>
      </c>
      <c r="B12" s="202">
        <f t="shared" si="0"/>
        <v>3101</v>
      </c>
      <c r="C12" s="203">
        <v>105</v>
      </c>
      <c r="D12" s="202">
        <v>2</v>
      </c>
      <c r="E12" s="202">
        <f>2490+9</f>
        <v>2499</v>
      </c>
      <c r="F12" s="202">
        <f>433+2</f>
        <v>435</v>
      </c>
      <c r="G12" s="204" t="s">
        <v>152</v>
      </c>
      <c r="H12" s="204" t="s">
        <v>152</v>
      </c>
      <c r="I12" s="204" t="s">
        <v>152</v>
      </c>
      <c r="J12" s="202">
        <v>1</v>
      </c>
      <c r="K12" s="202">
        <v>19</v>
      </c>
      <c r="L12" s="202">
        <v>40</v>
      </c>
      <c r="M12" s="203">
        <v>22</v>
      </c>
      <c r="N12" s="202">
        <v>60</v>
      </c>
      <c r="O12" s="289" t="s">
        <v>23</v>
      </c>
    </row>
    <row r="13" spans="1:15" ht="15" x14ac:dyDescent="0.15">
      <c r="A13" s="201" t="s">
        <v>249</v>
      </c>
      <c r="B13" s="202">
        <f t="shared" si="0"/>
        <v>4301</v>
      </c>
      <c r="C13" s="203">
        <v>142</v>
      </c>
      <c r="D13" s="204" t="s">
        <v>23</v>
      </c>
      <c r="E13" s="202">
        <f>3513+11</f>
        <v>3524</v>
      </c>
      <c r="F13" s="202">
        <v>536</v>
      </c>
      <c r="G13" s="204" t="s">
        <v>152</v>
      </c>
      <c r="H13" s="204" t="s">
        <v>152</v>
      </c>
      <c r="I13" s="204" t="s">
        <v>152</v>
      </c>
      <c r="J13" s="202">
        <v>11</v>
      </c>
      <c r="K13" s="202">
        <v>16</v>
      </c>
      <c r="L13" s="202">
        <v>72</v>
      </c>
      <c r="M13" s="203">
        <v>16</v>
      </c>
      <c r="N13" s="202">
        <v>50</v>
      </c>
      <c r="O13" s="289" t="s">
        <v>23</v>
      </c>
    </row>
    <row r="14" spans="1:15" ht="15" x14ac:dyDescent="0.15">
      <c r="A14" s="201" t="s">
        <v>250</v>
      </c>
      <c r="B14" s="202">
        <f t="shared" si="0"/>
        <v>5728</v>
      </c>
      <c r="C14" s="203">
        <v>92</v>
      </c>
      <c r="D14" s="204" t="s">
        <v>23</v>
      </c>
      <c r="E14" s="202">
        <f>4761+16</f>
        <v>4777</v>
      </c>
      <c r="F14" s="202">
        <v>708</v>
      </c>
      <c r="G14" s="204" t="s">
        <v>152</v>
      </c>
      <c r="H14" s="204" t="s">
        <v>152</v>
      </c>
      <c r="I14" s="204" t="s">
        <v>152</v>
      </c>
      <c r="J14" s="202">
        <v>64</v>
      </c>
      <c r="K14" s="202">
        <v>1</v>
      </c>
      <c r="L14" s="202">
        <f>85+1</f>
        <v>86</v>
      </c>
      <c r="M14" s="203">
        <v>8</v>
      </c>
      <c r="N14" s="202">
        <v>11</v>
      </c>
      <c r="O14" s="289" t="s">
        <v>23</v>
      </c>
    </row>
    <row r="15" spans="1:15" ht="15" x14ac:dyDescent="0.15">
      <c r="A15" s="201" t="s">
        <v>251</v>
      </c>
      <c r="B15" s="202">
        <f t="shared" si="0"/>
        <v>7057</v>
      </c>
      <c r="C15" s="203">
        <v>162</v>
      </c>
      <c r="D15" s="204" t="s">
        <v>23</v>
      </c>
      <c r="E15" s="202">
        <v>6002</v>
      </c>
      <c r="F15" s="202">
        <v>861</v>
      </c>
      <c r="G15" s="204" t="s">
        <v>152</v>
      </c>
      <c r="H15" s="204" t="s">
        <v>152</v>
      </c>
      <c r="I15" s="204" t="s">
        <v>152</v>
      </c>
      <c r="J15" s="202">
        <v>2</v>
      </c>
      <c r="K15" s="204" t="s">
        <v>23</v>
      </c>
      <c r="L15" s="202">
        <v>30</v>
      </c>
      <c r="M15" s="203">
        <v>10</v>
      </c>
      <c r="N15" s="202">
        <v>6</v>
      </c>
      <c r="O15" s="290">
        <v>1</v>
      </c>
    </row>
    <row r="16" spans="1:15" ht="15" x14ac:dyDescent="0.15">
      <c r="A16" s="201" t="s">
        <v>252</v>
      </c>
      <c r="B16" s="202">
        <f t="shared" si="0"/>
        <v>7633</v>
      </c>
      <c r="C16" s="203">
        <v>194</v>
      </c>
      <c r="D16" s="202">
        <v>1</v>
      </c>
      <c r="E16" s="202">
        <v>6512</v>
      </c>
      <c r="F16" s="202">
        <v>860</v>
      </c>
      <c r="G16" s="204" t="s">
        <v>152</v>
      </c>
      <c r="H16" s="204" t="s">
        <v>152</v>
      </c>
      <c r="I16" s="204" t="s">
        <v>152</v>
      </c>
      <c r="J16" s="202">
        <v>1</v>
      </c>
      <c r="K16" s="204" t="s">
        <v>23</v>
      </c>
      <c r="L16" s="202">
        <v>65</v>
      </c>
      <c r="M16" s="203">
        <v>18</v>
      </c>
      <c r="N16" s="202">
        <v>12</v>
      </c>
      <c r="O16" s="289" t="s">
        <v>23</v>
      </c>
    </row>
    <row r="17" spans="1:15" ht="15" x14ac:dyDescent="0.15">
      <c r="A17" s="201" t="s">
        <v>253</v>
      </c>
      <c r="B17" s="202">
        <f t="shared" si="0"/>
        <v>8395</v>
      </c>
      <c r="C17" s="203">
        <v>227</v>
      </c>
      <c r="D17" s="204" t="s">
        <v>23</v>
      </c>
      <c r="E17" s="202">
        <v>7185</v>
      </c>
      <c r="F17" s="202">
        <v>818</v>
      </c>
      <c r="G17" s="202">
        <v>15</v>
      </c>
      <c r="H17" s="204" t="s">
        <v>152</v>
      </c>
      <c r="I17" s="204" t="s">
        <v>152</v>
      </c>
      <c r="J17" s="207" t="s">
        <v>23</v>
      </c>
      <c r="K17" s="204" t="s">
        <v>23</v>
      </c>
      <c r="L17" s="202">
        <v>150</v>
      </c>
      <c r="M17" s="203">
        <v>1</v>
      </c>
      <c r="N17" s="202">
        <v>2</v>
      </c>
      <c r="O17" s="289" t="s">
        <v>23</v>
      </c>
    </row>
    <row r="18" spans="1:15" ht="15" x14ac:dyDescent="0.15">
      <c r="A18" s="214" t="s">
        <v>57</v>
      </c>
      <c r="B18" s="202">
        <f t="shared" si="0"/>
        <v>9072</v>
      </c>
      <c r="C18" s="203">
        <v>229</v>
      </c>
      <c r="D18" s="202">
        <v>3</v>
      </c>
      <c r="E18" s="202">
        <v>7681</v>
      </c>
      <c r="F18" s="202">
        <v>1014</v>
      </c>
      <c r="G18" s="202">
        <v>21</v>
      </c>
      <c r="H18" s="204" t="s">
        <v>152</v>
      </c>
      <c r="I18" s="204" t="s">
        <v>152</v>
      </c>
      <c r="J18" s="202">
        <v>1</v>
      </c>
      <c r="K18" s="204" t="s">
        <v>23</v>
      </c>
      <c r="L18" s="202">
        <v>123</v>
      </c>
      <c r="M18" s="203">
        <v>62</v>
      </c>
      <c r="N18" s="202">
        <v>5</v>
      </c>
      <c r="O18" s="290">
        <v>1</v>
      </c>
    </row>
    <row r="19" spans="1:15" ht="15" x14ac:dyDescent="0.15">
      <c r="A19" s="214" t="s">
        <v>58</v>
      </c>
      <c r="B19" s="202">
        <f t="shared" si="0"/>
        <v>9960</v>
      </c>
      <c r="C19" s="203">
        <v>227</v>
      </c>
      <c r="D19" s="202">
        <v>2</v>
      </c>
      <c r="E19" s="202">
        <v>8294</v>
      </c>
      <c r="F19" s="202">
        <v>1135</v>
      </c>
      <c r="G19" s="202">
        <v>40</v>
      </c>
      <c r="H19" s="204" t="s">
        <v>152</v>
      </c>
      <c r="I19" s="204" t="s">
        <v>152</v>
      </c>
      <c r="J19" s="202">
        <v>15</v>
      </c>
      <c r="K19" s="204" t="s">
        <v>23</v>
      </c>
      <c r="L19" s="202">
        <v>247</v>
      </c>
      <c r="M19" s="203">
        <v>25</v>
      </c>
      <c r="N19" s="202">
        <v>7</v>
      </c>
      <c r="O19" s="289" t="s">
        <v>23</v>
      </c>
    </row>
    <row r="20" spans="1:15" ht="15" x14ac:dyDescent="0.15">
      <c r="A20" s="216" t="s">
        <v>59</v>
      </c>
      <c r="B20" s="202">
        <f t="shared" si="0"/>
        <v>10918</v>
      </c>
      <c r="C20" s="203">
        <v>221</v>
      </c>
      <c r="D20" s="202">
        <v>44</v>
      </c>
      <c r="E20" s="202">
        <v>8833</v>
      </c>
      <c r="F20" s="202">
        <v>1366</v>
      </c>
      <c r="G20" s="202">
        <v>91</v>
      </c>
      <c r="H20" s="204" t="s">
        <v>152</v>
      </c>
      <c r="I20" s="204" t="s">
        <v>152</v>
      </c>
      <c r="J20" s="202">
        <v>35</v>
      </c>
      <c r="K20" s="204" t="s">
        <v>23</v>
      </c>
      <c r="L20" s="202">
        <v>328</v>
      </c>
      <c r="M20" s="203">
        <v>132</v>
      </c>
      <c r="N20" s="202">
        <v>19</v>
      </c>
      <c r="O20" s="289">
        <v>1</v>
      </c>
    </row>
    <row r="21" spans="1:15" ht="15" x14ac:dyDescent="0.15">
      <c r="A21" s="216" t="s">
        <v>60</v>
      </c>
      <c r="B21" s="202">
        <f t="shared" si="0"/>
        <v>11827</v>
      </c>
      <c r="C21" s="203">
        <v>255</v>
      </c>
      <c r="D21" s="202">
        <v>23</v>
      </c>
      <c r="E21" s="202">
        <v>9333</v>
      </c>
      <c r="F21" s="202">
        <v>1564</v>
      </c>
      <c r="G21" s="202">
        <v>149</v>
      </c>
      <c r="H21" s="204">
        <v>201</v>
      </c>
      <c r="I21" s="204">
        <v>179</v>
      </c>
      <c r="J21" s="202">
        <v>26</v>
      </c>
      <c r="K21" s="204" t="s">
        <v>23</v>
      </c>
      <c r="L21" s="202">
        <v>97</v>
      </c>
      <c r="M21" s="203">
        <v>153</v>
      </c>
      <c r="N21" s="202">
        <v>25</v>
      </c>
      <c r="O21" s="289" t="s">
        <v>23</v>
      </c>
    </row>
    <row r="22" spans="1:15" ht="15" x14ac:dyDescent="0.15">
      <c r="A22" s="216" t="s">
        <v>314</v>
      </c>
      <c r="B22" s="202">
        <f t="shared" si="0"/>
        <v>12623</v>
      </c>
      <c r="C22" s="203">
        <v>315</v>
      </c>
      <c r="D22" s="202">
        <v>5</v>
      </c>
      <c r="E22" s="202">
        <v>9657</v>
      </c>
      <c r="F22" s="202">
        <v>1723</v>
      </c>
      <c r="G22" s="202">
        <v>217</v>
      </c>
      <c r="H22" s="202">
        <v>344</v>
      </c>
      <c r="I22" s="202">
        <v>254</v>
      </c>
      <c r="J22" s="202">
        <v>7</v>
      </c>
      <c r="K22" s="204" t="s">
        <v>315</v>
      </c>
      <c r="L22" s="202">
        <v>101</v>
      </c>
      <c r="M22" s="203">
        <v>23</v>
      </c>
      <c r="N22" s="202">
        <v>5</v>
      </c>
      <c r="O22" s="289" t="s">
        <v>315</v>
      </c>
    </row>
    <row r="23" spans="1:15" ht="15.75" thickBot="1" x14ac:dyDescent="0.2">
      <c r="A23" s="258" t="s">
        <v>316</v>
      </c>
      <c r="B23" s="259">
        <f t="shared" si="0"/>
        <v>13718</v>
      </c>
      <c r="C23" s="260">
        <v>333</v>
      </c>
      <c r="D23" s="259">
        <v>22</v>
      </c>
      <c r="E23" s="259">
        <v>10353</v>
      </c>
      <c r="F23" s="259">
        <v>1844</v>
      </c>
      <c r="G23" s="259">
        <v>246</v>
      </c>
      <c r="H23" s="259">
        <v>399</v>
      </c>
      <c r="I23" s="259">
        <v>368</v>
      </c>
      <c r="J23" s="259">
        <v>9</v>
      </c>
      <c r="K23" s="261" t="s">
        <v>315</v>
      </c>
      <c r="L23" s="259">
        <v>144</v>
      </c>
      <c r="M23" s="260">
        <v>72</v>
      </c>
      <c r="N23" s="259">
        <v>9</v>
      </c>
      <c r="O23" s="291">
        <v>1</v>
      </c>
    </row>
    <row r="24" spans="1:15" ht="15.75" thickBot="1" x14ac:dyDescent="0.2">
      <c r="A24" s="292"/>
      <c r="B24" s="223"/>
      <c r="C24" s="223"/>
      <c r="D24" s="223"/>
      <c r="E24" s="223"/>
      <c r="F24" s="223"/>
      <c r="G24" s="223"/>
      <c r="H24" s="223"/>
      <c r="I24" s="223"/>
      <c r="J24" s="223"/>
      <c r="K24" s="293"/>
      <c r="L24" s="223"/>
      <c r="M24" s="223"/>
      <c r="N24" s="223"/>
      <c r="O24" s="293"/>
    </row>
    <row r="25" spans="1:15" x14ac:dyDescent="0.15">
      <c r="A25" s="178"/>
      <c r="B25" s="244"/>
      <c r="C25" s="647" t="s">
        <v>220</v>
      </c>
      <c r="D25" s="648"/>
      <c r="E25" s="648"/>
      <c r="F25" s="648"/>
      <c r="G25" s="648"/>
      <c r="H25" s="648"/>
      <c r="I25" s="648"/>
      <c r="J25" s="648"/>
      <c r="K25" s="648"/>
      <c r="L25" s="648"/>
      <c r="M25" s="649"/>
      <c r="N25" s="294"/>
      <c r="O25" s="294"/>
    </row>
    <row r="26" spans="1:15" x14ac:dyDescent="0.15">
      <c r="A26" s="182"/>
      <c r="B26" s="249"/>
      <c r="C26" s="184" t="s">
        <v>232</v>
      </c>
      <c r="D26" s="249"/>
      <c r="E26" s="249"/>
      <c r="F26" s="249"/>
      <c r="G26" s="183"/>
      <c r="H26" s="183" t="s">
        <v>317</v>
      </c>
      <c r="I26" s="183"/>
      <c r="J26" s="249"/>
      <c r="K26" s="183"/>
      <c r="L26" s="249"/>
      <c r="M26" s="295"/>
      <c r="N26" s="288"/>
      <c r="O26" s="288"/>
    </row>
    <row r="27" spans="1:15" x14ac:dyDescent="0.15">
      <c r="A27" s="182"/>
      <c r="B27" s="183" t="s">
        <v>206</v>
      </c>
      <c r="C27" s="184" t="s">
        <v>302</v>
      </c>
      <c r="D27" s="183"/>
      <c r="E27" s="183"/>
      <c r="F27" s="183"/>
      <c r="G27" s="183" t="s">
        <v>229</v>
      </c>
      <c r="H27" s="183"/>
      <c r="I27" s="183" t="s">
        <v>230</v>
      </c>
      <c r="J27" s="183"/>
      <c r="K27" s="249"/>
      <c r="L27" s="183"/>
      <c r="M27" s="190"/>
      <c r="N27" s="228"/>
      <c r="O27" s="228"/>
    </row>
    <row r="28" spans="1:15" x14ac:dyDescent="0.15">
      <c r="A28" s="182"/>
      <c r="B28" s="249"/>
      <c r="C28" s="184" t="s">
        <v>305</v>
      </c>
      <c r="D28" s="183" t="s">
        <v>235</v>
      </c>
      <c r="E28" s="183" t="s">
        <v>92</v>
      </c>
      <c r="F28" s="183" t="s">
        <v>260</v>
      </c>
      <c r="G28" s="183"/>
      <c r="H28" s="183" t="s">
        <v>318</v>
      </c>
      <c r="I28" s="183"/>
      <c r="J28" s="183" t="s">
        <v>258</v>
      </c>
      <c r="K28" s="183" t="s">
        <v>319</v>
      </c>
      <c r="L28" s="183" t="s">
        <v>320</v>
      </c>
      <c r="M28" s="190" t="s">
        <v>321</v>
      </c>
      <c r="N28" s="228"/>
      <c r="O28" s="228"/>
    </row>
    <row r="29" spans="1:15" x14ac:dyDescent="0.15">
      <c r="A29" s="182"/>
      <c r="B29" s="249"/>
      <c r="C29" s="184" t="s">
        <v>309</v>
      </c>
      <c r="D29" s="249"/>
      <c r="E29" s="249"/>
      <c r="F29" s="249"/>
      <c r="G29" s="183" t="s">
        <v>322</v>
      </c>
      <c r="H29" s="183"/>
      <c r="I29" s="183" t="s">
        <v>242</v>
      </c>
      <c r="J29" s="249"/>
      <c r="K29" s="183"/>
      <c r="L29" s="249"/>
      <c r="M29" s="295"/>
      <c r="N29" s="288"/>
      <c r="O29" s="288"/>
    </row>
    <row r="30" spans="1:15" x14ac:dyDescent="0.15">
      <c r="A30" s="191"/>
      <c r="B30" s="254"/>
      <c r="C30" s="193"/>
      <c r="D30" s="254"/>
      <c r="E30" s="254"/>
      <c r="F30" s="254"/>
      <c r="G30" s="254"/>
      <c r="H30" s="192" t="s">
        <v>323</v>
      </c>
      <c r="I30" s="254"/>
      <c r="J30" s="254"/>
      <c r="K30" s="192"/>
      <c r="L30" s="254"/>
      <c r="M30" s="296"/>
      <c r="N30" s="288"/>
      <c r="O30" s="288"/>
    </row>
    <row r="31" spans="1:15" ht="15" x14ac:dyDescent="0.15">
      <c r="A31" s="297">
        <v>14</v>
      </c>
      <c r="B31" s="298">
        <f>SUM(C31:M31)</f>
        <v>14989</v>
      </c>
      <c r="C31" s="299">
        <v>340</v>
      </c>
      <c r="D31" s="300">
        <v>10898</v>
      </c>
      <c r="E31" s="300">
        <v>2079</v>
      </c>
      <c r="F31" s="300">
        <v>2</v>
      </c>
      <c r="G31" s="300">
        <v>514</v>
      </c>
      <c r="H31" s="300">
        <v>791</v>
      </c>
      <c r="I31" s="300">
        <v>170</v>
      </c>
      <c r="J31" s="300">
        <v>27</v>
      </c>
      <c r="K31" s="300">
        <v>51</v>
      </c>
      <c r="L31" s="300">
        <v>43</v>
      </c>
      <c r="M31" s="301">
        <v>74</v>
      </c>
      <c r="N31" s="288"/>
      <c r="O31" s="288"/>
    </row>
    <row r="32" spans="1:15" ht="15" x14ac:dyDescent="0.15">
      <c r="A32" s="277">
        <v>16</v>
      </c>
      <c r="B32" s="302">
        <f>SUM(C32:M32)</f>
        <v>15702</v>
      </c>
      <c r="C32" s="303">
        <v>331</v>
      </c>
      <c r="D32" s="304">
        <v>11513</v>
      </c>
      <c r="E32" s="304">
        <v>2164</v>
      </c>
      <c r="F32" s="304">
        <v>2</v>
      </c>
      <c r="G32" s="304">
        <v>467</v>
      </c>
      <c r="H32" s="304">
        <v>905</v>
      </c>
      <c r="I32" s="304">
        <v>147</v>
      </c>
      <c r="J32" s="304">
        <v>27</v>
      </c>
      <c r="K32" s="304">
        <v>43</v>
      </c>
      <c r="L32" s="304">
        <v>43</v>
      </c>
      <c r="M32" s="305">
        <v>60</v>
      </c>
      <c r="N32" s="288"/>
      <c r="O32" s="288"/>
    </row>
    <row r="33" spans="1:15" ht="15" x14ac:dyDescent="0.15">
      <c r="A33" s="277">
        <v>18</v>
      </c>
      <c r="B33" s="302">
        <f>SUM(C33:M33)</f>
        <v>16621</v>
      </c>
      <c r="C33" s="303">
        <v>332</v>
      </c>
      <c r="D33" s="304">
        <v>12115</v>
      </c>
      <c r="E33" s="304">
        <v>2288</v>
      </c>
      <c r="F33" s="304">
        <v>2</v>
      </c>
      <c r="G33" s="304">
        <v>478</v>
      </c>
      <c r="H33" s="304">
        <v>961</v>
      </c>
      <c r="I33" s="304">
        <v>195</v>
      </c>
      <c r="J33" s="304">
        <v>28</v>
      </c>
      <c r="K33" s="304">
        <v>84</v>
      </c>
      <c r="L33" s="304">
        <v>49</v>
      </c>
      <c r="M33" s="305">
        <v>89</v>
      </c>
      <c r="N33" s="288"/>
      <c r="O33" s="288"/>
    </row>
    <row r="34" spans="1:15" ht="15" x14ac:dyDescent="0.15">
      <c r="A34" s="277">
        <v>20</v>
      </c>
      <c r="B34" s="302">
        <f>SUM(C34:M34)</f>
        <v>17769</v>
      </c>
      <c r="C34" s="303">
        <v>311</v>
      </c>
      <c r="D34" s="304">
        <v>12979</v>
      </c>
      <c r="E34" s="304">
        <v>2469</v>
      </c>
      <c r="F34" s="304">
        <v>3</v>
      </c>
      <c r="G34" s="304">
        <v>473</v>
      </c>
      <c r="H34" s="304">
        <v>997</v>
      </c>
      <c r="I34" s="304">
        <v>191</v>
      </c>
      <c r="J34" s="304">
        <v>20</v>
      </c>
      <c r="K34" s="304">
        <v>74</v>
      </c>
      <c r="L34" s="304">
        <v>63</v>
      </c>
      <c r="M34" s="305">
        <v>189</v>
      </c>
      <c r="N34" s="239"/>
      <c r="O34" s="239"/>
    </row>
    <row r="35" spans="1:15" ht="15.75" thickBot="1" x14ac:dyDescent="0.2">
      <c r="A35" s="306">
        <v>22</v>
      </c>
      <c r="B35" s="307">
        <f>SUM(C35:M35)</f>
        <v>19029</v>
      </c>
      <c r="C35" s="308">
        <v>351</v>
      </c>
      <c r="D35" s="309">
        <v>13917</v>
      </c>
      <c r="E35" s="309">
        <v>2645</v>
      </c>
      <c r="F35" s="309">
        <v>1</v>
      </c>
      <c r="G35" s="309">
        <v>488</v>
      </c>
      <c r="H35" s="309">
        <v>1131</v>
      </c>
      <c r="I35" s="309">
        <v>167</v>
      </c>
      <c r="J35" s="309">
        <v>27</v>
      </c>
      <c r="K35" s="309">
        <v>84</v>
      </c>
      <c r="L35" s="309">
        <v>37</v>
      </c>
      <c r="M35" s="310">
        <v>181</v>
      </c>
      <c r="N35" s="239"/>
      <c r="O35" s="239"/>
    </row>
    <row r="36" spans="1:15" ht="15" x14ac:dyDescent="0.15">
      <c r="A36" s="238" t="s">
        <v>272</v>
      </c>
      <c r="B36" s="239"/>
      <c r="C36" s="239"/>
      <c r="D36" s="239"/>
      <c r="E36" s="239"/>
      <c r="F36" s="239"/>
      <c r="G36" s="239"/>
      <c r="H36" s="239"/>
      <c r="I36" s="311"/>
      <c r="J36" s="311"/>
      <c r="K36" s="311"/>
      <c r="L36" s="311"/>
      <c r="M36" s="311"/>
      <c r="N36" s="239"/>
      <c r="O36" s="239"/>
    </row>
    <row r="37" spans="1:15" ht="15" x14ac:dyDescent="0.15">
      <c r="A37" s="238" t="s">
        <v>324</v>
      </c>
      <c r="B37" s="239"/>
      <c r="C37" s="239"/>
      <c r="D37" s="239"/>
      <c r="E37" s="239"/>
      <c r="F37" s="239"/>
      <c r="G37" s="239"/>
      <c r="H37" s="239"/>
      <c r="I37" s="311"/>
      <c r="J37" s="311"/>
      <c r="K37" s="311"/>
      <c r="L37" s="311"/>
      <c r="M37" s="311"/>
      <c r="N37" s="239"/>
      <c r="O37" s="239"/>
    </row>
    <row r="38" spans="1:15" x14ac:dyDescent="0.15">
      <c r="A38" s="238" t="s">
        <v>275</v>
      </c>
      <c r="I38" s="239"/>
      <c r="J38" s="239"/>
      <c r="K38" s="239"/>
      <c r="L38" s="239"/>
      <c r="M38" s="239"/>
      <c r="N38" s="239"/>
      <c r="O38" s="239"/>
    </row>
    <row r="39" spans="1:15" x14ac:dyDescent="0.15">
      <c r="A39" s="238"/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</row>
    <row r="40" spans="1:15" ht="18" x14ac:dyDescent="0.15">
      <c r="A40" s="175" t="s">
        <v>325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</row>
    <row r="41" spans="1:15" ht="15" thickBot="1" x14ac:dyDescent="0.2">
      <c r="A41" s="177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</row>
    <row r="42" spans="1:15" x14ac:dyDescent="0.15">
      <c r="A42" s="178"/>
      <c r="B42" s="244"/>
      <c r="C42" s="180" t="s">
        <v>220</v>
      </c>
      <c r="D42" s="181"/>
      <c r="E42" s="181"/>
      <c r="F42" s="181"/>
      <c r="G42" s="181"/>
      <c r="H42" s="181"/>
      <c r="I42" s="181"/>
      <c r="J42" s="181"/>
      <c r="K42" s="269"/>
      <c r="L42" s="249"/>
      <c r="M42" s="239"/>
    </row>
    <row r="43" spans="1:15" x14ac:dyDescent="0.15">
      <c r="A43" s="182"/>
      <c r="B43" s="249"/>
      <c r="C43" s="312"/>
      <c r="D43" s="249"/>
      <c r="E43" s="249"/>
      <c r="F43" s="183"/>
      <c r="G43" s="183"/>
      <c r="H43" s="183"/>
      <c r="I43" s="183"/>
      <c r="J43" s="183" t="s">
        <v>326</v>
      </c>
      <c r="K43" s="190"/>
      <c r="L43" s="249"/>
      <c r="M43" s="239"/>
    </row>
    <row r="44" spans="1:15" x14ac:dyDescent="0.15">
      <c r="A44" s="182"/>
      <c r="B44" s="183" t="s">
        <v>206</v>
      </c>
      <c r="C44" s="184"/>
      <c r="D44" s="183"/>
      <c r="E44" s="183"/>
      <c r="F44" s="183" t="s">
        <v>303</v>
      </c>
      <c r="G44" s="183" t="s">
        <v>229</v>
      </c>
      <c r="H44" s="183" t="s">
        <v>230</v>
      </c>
      <c r="I44" s="183"/>
      <c r="J44" s="183"/>
      <c r="K44" s="190"/>
      <c r="L44" s="249"/>
      <c r="M44" s="239"/>
    </row>
    <row r="45" spans="1:15" x14ac:dyDescent="0.15">
      <c r="A45" s="182"/>
      <c r="B45" s="249"/>
      <c r="C45" s="184" t="s">
        <v>327</v>
      </c>
      <c r="D45" s="183" t="s">
        <v>328</v>
      </c>
      <c r="E45" s="183" t="s">
        <v>329</v>
      </c>
      <c r="F45" s="183"/>
      <c r="G45" s="183"/>
      <c r="H45" s="183"/>
      <c r="I45" s="183" t="s">
        <v>330</v>
      </c>
      <c r="J45" s="183"/>
      <c r="K45" s="190" t="s">
        <v>205</v>
      </c>
      <c r="L45" s="249"/>
      <c r="M45" s="239"/>
    </row>
    <row r="46" spans="1:15" x14ac:dyDescent="0.15">
      <c r="A46" s="182"/>
      <c r="B46" s="249"/>
      <c r="C46" s="312"/>
      <c r="D46" s="249"/>
      <c r="E46" s="249"/>
      <c r="F46" s="183" t="s">
        <v>242</v>
      </c>
      <c r="G46" s="183" t="s">
        <v>243</v>
      </c>
      <c r="H46" s="183" t="s">
        <v>242</v>
      </c>
      <c r="I46" s="183"/>
      <c r="J46" s="183"/>
      <c r="K46" s="190"/>
      <c r="L46" s="249"/>
      <c r="M46" s="239"/>
    </row>
    <row r="47" spans="1:15" x14ac:dyDescent="0.15">
      <c r="A47" s="191"/>
      <c r="B47" s="254"/>
      <c r="C47" s="250"/>
      <c r="D47" s="254"/>
      <c r="E47" s="254"/>
      <c r="F47" s="192"/>
      <c r="G47" s="192"/>
      <c r="H47" s="192"/>
      <c r="I47" s="192"/>
      <c r="J47" s="192" t="s">
        <v>312</v>
      </c>
      <c r="K47" s="256"/>
      <c r="L47" s="249"/>
      <c r="M47" s="239"/>
    </row>
    <row r="48" spans="1:15" ht="15" x14ac:dyDescent="0.15">
      <c r="A48" s="201" t="s">
        <v>151</v>
      </c>
      <c r="B48" s="202">
        <f t="shared" ref="B48:B62" si="1">SUM(C48:K48)</f>
        <v>133</v>
      </c>
      <c r="C48" s="257" t="s">
        <v>23</v>
      </c>
      <c r="D48" s="202">
        <f>33+11+20+30</f>
        <v>94</v>
      </c>
      <c r="E48" s="202">
        <v>39</v>
      </c>
      <c r="F48" s="204" t="s">
        <v>152</v>
      </c>
      <c r="G48" s="204" t="s">
        <v>152</v>
      </c>
      <c r="H48" s="204" t="s">
        <v>152</v>
      </c>
      <c r="I48" s="204" t="s">
        <v>23</v>
      </c>
      <c r="J48" s="204" t="s">
        <v>23</v>
      </c>
      <c r="K48" s="289" t="s">
        <v>23</v>
      </c>
      <c r="L48" s="313"/>
      <c r="M48" s="239"/>
    </row>
    <row r="49" spans="1:15" ht="15" x14ac:dyDescent="0.15">
      <c r="A49" s="201" t="s">
        <v>246</v>
      </c>
      <c r="B49" s="202">
        <f t="shared" si="1"/>
        <v>1441</v>
      </c>
      <c r="C49" s="257" t="s">
        <v>23</v>
      </c>
      <c r="D49" s="202">
        <f>1102+10</f>
        <v>1112</v>
      </c>
      <c r="E49" s="202">
        <v>327</v>
      </c>
      <c r="F49" s="204" t="s">
        <v>152</v>
      </c>
      <c r="G49" s="204" t="s">
        <v>152</v>
      </c>
      <c r="H49" s="204" t="s">
        <v>152</v>
      </c>
      <c r="I49" s="204" t="s">
        <v>23</v>
      </c>
      <c r="J49" s="204" t="s">
        <v>23</v>
      </c>
      <c r="K49" s="290">
        <v>2</v>
      </c>
      <c r="L49" s="313"/>
      <c r="M49" s="239"/>
      <c r="N49" s="239"/>
      <c r="O49" s="239"/>
    </row>
    <row r="50" spans="1:15" ht="15" x14ac:dyDescent="0.15">
      <c r="A50" s="201" t="s">
        <v>247</v>
      </c>
      <c r="B50" s="202">
        <f t="shared" si="1"/>
        <v>3328</v>
      </c>
      <c r="C50" s="257" t="s">
        <v>23</v>
      </c>
      <c r="D50" s="202">
        <f>2400+10</f>
        <v>2410</v>
      </c>
      <c r="E50" s="202">
        <f>907+2</f>
        <v>909</v>
      </c>
      <c r="F50" s="204" t="s">
        <v>152</v>
      </c>
      <c r="G50" s="204" t="s">
        <v>152</v>
      </c>
      <c r="H50" s="204" t="s">
        <v>152</v>
      </c>
      <c r="I50" s="204" t="s">
        <v>23</v>
      </c>
      <c r="J50" s="202">
        <v>4</v>
      </c>
      <c r="K50" s="290">
        <v>5</v>
      </c>
      <c r="L50" s="313"/>
      <c r="M50" s="239"/>
      <c r="N50" s="239"/>
      <c r="O50" s="239"/>
    </row>
    <row r="51" spans="1:15" ht="15" x14ac:dyDescent="0.15">
      <c r="A51" s="201" t="s">
        <v>248</v>
      </c>
      <c r="B51" s="202">
        <f t="shared" si="1"/>
        <v>3643</v>
      </c>
      <c r="C51" s="257" t="s">
        <v>23</v>
      </c>
      <c r="D51" s="202">
        <f>2600+43</f>
        <v>2643</v>
      </c>
      <c r="E51" s="202">
        <f>2+985</f>
        <v>987</v>
      </c>
      <c r="F51" s="204" t="s">
        <v>152</v>
      </c>
      <c r="G51" s="204" t="s">
        <v>152</v>
      </c>
      <c r="H51" s="204" t="s">
        <v>152</v>
      </c>
      <c r="I51" s="204" t="s">
        <v>23</v>
      </c>
      <c r="J51" s="204" t="s">
        <v>23</v>
      </c>
      <c r="K51" s="290">
        <v>13</v>
      </c>
      <c r="L51" s="313"/>
      <c r="M51" s="314"/>
    </row>
    <row r="52" spans="1:15" ht="15" x14ac:dyDescent="0.15">
      <c r="A52" s="201" t="s">
        <v>249</v>
      </c>
      <c r="B52" s="202">
        <f t="shared" si="1"/>
        <v>4037</v>
      </c>
      <c r="C52" s="257" t="s">
        <v>23</v>
      </c>
      <c r="D52" s="202">
        <f>2714+67</f>
        <v>2781</v>
      </c>
      <c r="E52" s="202">
        <v>1238</v>
      </c>
      <c r="F52" s="204" t="s">
        <v>152</v>
      </c>
      <c r="G52" s="204" t="s">
        <v>152</v>
      </c>
      <c r="H52" s="204" t="s">
        <v>152</v>
      </c>
      <c r="I52" s="204" t="s">
        <v>23</v>
      </c>
      <c r="J52" s="204" t="s">
        <v>23</v>
      </c>
      <c r="K52" s="290">
        <v>18</v>
      </c>
      <c r="L52" s="313"/>
      <c r="M52" s="239"/>
    </row>
    <row r="53" spans="1:15" ht="15" x14ac:dyDescent="0.15">
      <c r="A53" s="201" t="s">
        <v>250</v>
      </c>
      <c r="B53" s="202">
        <f t="shared" si="1"/>
        <v>4817</v>
      </c>
      <c r="C53" s="257" t="s">
        <v>23</v>
      </c>
      <c r="D53" s="202">
        <f>3155+88</f>
        <v>3243</v>
      </c>
      <c r="E53" s="202">
        <f>1530+5</f>
        <v>1535</v>
      </c>
      <c r="F53" s="204" t="s">
        <v>152</v>
      </c>
      <c r="G53" s="204" t="s">
        <v>152</v>
      </c>
      <c r="H53" s="204" t="s">
        <v>152</v>
      </c>
      <c r="I53" s="202">
        <v>2</v>
      </c>
      <c r="J53" s="204" t="s">
        <v>23</v>
      </c>
      <c r="K53" s="290">
        <f>29+8</f>
        <v>37</v>
      </c>
      <c r="L53" s="313"/>
      <c r="M53" s="239"/>
    </row>
    <row r="54" spans="1:15" ht="15" x14ac:dyDescent="0.15">
      <c r="A54" s="201" t="s">
        <v>251</v>
      </c>
      <c r="B54" s="202">
        <f t="shared" si="1"/>
        <v>5697</v>
      </c>
      <c r="C54" s="257" t="s">
        <v>23</v>
      </c>
      <c r="D54" s="202">
        <v>3596</v>
      </c>
      <c r="E54" s="202">
        <v>2087</v>
      </c>
      <c r="F54" s="204" t="s">
        <v>152</v>
      </c>
      <c r="G54" s="204" t="s">
        <v>152</v>
      </c>
      <c r="H54" s="204" t="s">
        <v>152</v>
      </c>
      <c r="I54" s="204" t="s">
        <v>23</v>
      </c>
      <c r="J54" s="204" t="s">
        <v>23</v>
      </c>
      <c r="K54" s="290">
        <v>14</v>
      </c>
      <c r="L54" s="313"/>
      <c r="M54" s="314"/>
    </row>
    <row r="55" spans="1:15" ht="15" x14ac:dyDescent="0.15">
      <c r="A55" s="201" t="s">
        <v>252</v>
      </c>
      <c r="B55" s="202">
        <f t="shared" si="1"/>
        <v>5737</v>
      </c>
      <c r="C55" s="257" t="s">
        <v>23</v>
      </c>
      <c r="D55" s="202">
        <v>3542</v>
      </c>
      <c r="E55" s="202">
        <v>2179</v>
      </c>
      <c r="F55" s="204" t="s">
        <v>152</v>
      </c>
      <c r="G55" s="204" t="s">
        <v>152</v>
      </c>
      <c r="H55" s="204" t="s">
        <v>152</v>
      </c>
      <c r="I55" s="204" t="s">
        <v>23</v>
      </c>
      <c r="J55" s="204" t="s">
        <v>23</v>
      </c>
      <c r="K55" s="290">
        <v>16</v>
      </c>
      <c r="L55" s="313"/>
      <c r="M55" s="239"/>
    </row>
    <row r="56" spans="1:15" ht="15" x14ac:dyDescent="0.15">
      <c r="A56" s="201" t="s">
        <v>253</v>
      </c>
      <c r="B56" s="202">
        <f t="shared" si="1"/>
        <v>5913</v>
      </c>
      <c r="C56" s="257" t="s">
        <v>23</v>
      </c>
      <c r="D56" s="202">
        <v>3768</v>
      </c>
      <c r="E56" s="202">
        <v>2066</v>
      </c>
      <c r="F56" s="202">
        <v>2</v>
      </c>
      <c r="G56" s="204" t="s">
        <v>152</v>
      </c>
      <c r="H56" s="204" t="s">
        <v>152</v>
      </c>
      <c r="I56" s="204" t="s">
        <v>23</v>
      </c>
      <c r="J56" s="204" t="s">
        <v>23</v>
      </c>
      <c r="K56" s="290">
        <v>77</v>
      </c>
      <c r="L56" s="313"/>
      <c r="M56" s="314"/>
    </row>
    <row r="57" spans="1:15" ht="15" x14ac:dyDescent="0.15">
      <c r="A57" s="214" t="s">
        <v>57</v>
      </c>
      <c r="B57" s="202">
        <f t="shared" si="1"/>
        <v>6286</v>
      </c>
      <c r="C57" s="203">
        <v>2</v>
      </c>
      <c r="D57" s="202">
        <v>3899</v>
      </c>
      <c r="E57" s="202">
        <v>2302</v>
      </c>
      <c r="F57" s="202">
        <v>35</v>
      </c>
      <c r="G57" s="204" t="s">
        <v>152</v>
      </c>
      <c r="H57" s="204" t="s">
        <v>152</v>
      </c>
      <c r="I57" s="204" t="s">
        <v>23</v>
      </c>
      <c r="J57" s="204" t="s">
        <v>23</v>
      </c>
      <c r="K57" s="290">
        <v>48</v>
      </c>
      <c r="L57" s="313"/>
      <c r="M57" s="239"/>
    </row>
    <row r="58" spans="1:15" ht="15" x14ac:dyDescent="0.15">
      <c r="A58" s="214" t="s">
        <v>58</v>
      </c>
      <c r="B58" s="202">
        <f t="shared" si="1"/>
        <v>6316</v>
      </c>
      <c r="C58" s="203">
        <v>1</v>
      </c>
      <c r="D58" s="202">
        <v>3790</v>
      </c>
      <c r="E58" s="202">
        <v>2289</v>
      </c>
      <c r="F58" s="202">
        <v>83</v>
      </c>
      <c r="G58" s="204" t="s">
        <v>152</v>
      </c>
      <c r="H58" s="204" t="s">
        <v>152</v>
      </c>
      <c r="I58" s="204" t="s">
        <v>23</v>
      </c>
      <c r="J58" s="204" t="s">
        <v>23</v>
      </c>
      <c r="K58" s="290">
        <v>153</v>
      </c>
      <c r="L58" s="313"/>
      <c r="M58" s="314"/>
    </row>
    <row r="59" spans="1:15" ht="15" x14ac:dyDescent="0.15">
      <c r="A59" s="216" t="s">
        <v>59</v>
      </c>
      <c r="B59" s="202">
        <f t="shared" si="1"/>
        <v>6880</v>
      </c>
      <c r="C59" s="203">
        <v>8</v>
      </c>
      <c r="D59" s="202">
        <v>4087</v>
      </c>
      <c r="E59" s="202">
        <v>2424</v>
      </c>
      <c r="F59" s="202">
        <v>161</v>
      </c>
      <c r="G59" s="204" t="s">
        <v>152</v>
      </c>
      <c r="H59" s="204" t="s">
        <v>152</v>
      </c>
      <c r="I59" s="204">
        <v>2</v>
      </c>
      <c r="J59" s="204" t="s">
        <v>23</v>
      </c>
      <c r="K59" s="290">
        <v>198</v>
      </c>
      <c r="L59" s="313"/>
      <c r="M59" s="314"/>
      <c r="N59" s="314"/>
      <c r="O59" s="239"/>
    </row>
    <row r="60" spans="1:15" ht="15" x14ac:dyDescent="0.15">
      <c r="A60" s="216" t="s">
        <v>60</v>
      </c>
      <c r="B60" s="202">
        <f t="shared" si="1"/>
        <v>7000</v>
      </c>
      <c r="C60" s="203">
        <v>5</v>
      </c>
      <c r="D60" s="202">
        <v>4049</v>
      </c>
      <c r="E60" s="202">
        <v>2427</v>
      </c>
      <c r="F60" s="202">
        <v>263</v>
      </c>
      <c r="G60" s="204">
        <v>32</v>
      </c>
      <c r="H60" s="204">
        <v>200</v>
      </c>
      <c r="I60" s="204" t="s">
        <v>23</v>
      </c>
      <c r="J60" s="204" t="s">
        <v>23</v>
      </c>
      <c r="K60" s="290">
        <v>24</v>
      </c>
      <c r="L60" s="313"/>
      <c r="M60" s="314"/>
      <c r="N60" s="314"/>
      <c r="O60" s="239"/>
    </row>
    <row r="61" spans="1:15" ht="15" x14ac:dyDescent="0.15">
      <c r="A61" s="216" t="s">
        <v>314</v>
      </c>
      <c r="B61" s="202">
        <f t="shared" si="1"/>
        <v>7058</v>
      </c>
      <c r="C61" s="203">
        <v>3</v>
      </c>
      <c r="D61" s="202">
        <v>3983</v>
      </c>
      <c r="E61" s="202">
        <v>2397</v>
      </c>
      <c r="F61" s="202">
        <v>354</v>
      </c>
      <c r="G61" s="202">
        <v>57</v>
      </c>
      <c r="H61" s="202">
        <v>248</v>
      </c>
      <c r="I61" s="204">
        <v>1</v>
      </c>
      <c r="J61" s="204" t="s">
        <v>315</v>
      </c>
      <c r="K61" s="290">
        <v>15</v>
      </c>
      <c r="L61" s="313"/>
      <c r="M61" s="314"/>
    </row>
    <row r="62" spans="1:15" ht="15.75" thickBot="1" x14ac:dyDescent="0.2">
      <c r="A62" s="258" t="s">
        <v>316</v>
      </c>
      <c r="B62" s="259">
        <f t="shared" si="1"/>
        <v>6958</v>
      </c>
      <c r="C62" s="260">
        <v>4</v>
      </c>
      <c r="D62" s="259">
        <v>3660</v>
      </c>
      <c r="E62" s="259">
        <v>2408</v>
      </c>
      <c r="F62" s="259">
        <v>399</v>
      </c>
      <c r="G62" s="259">
        <v>91</v>
      </c>
      <c r="H62" s="259">
        <v>370</v>
      </c>
      <c r="I62" s="261" t="s">
        <v>315</v>
      </c>
      <c r="J62" s="261" t="s">
        <v>315</v>
      </c>
      <c r="K62" s="315">
        <v>26</v>
      </c>
      <c r="N62" s="314"/>
    </row>
    <row r="63" spans="1:15" ht="15.75" thickBot="1" x14ac:dyDescent="0.2">
      <c r="A63" s="292"/>
      <c r="B63" s="223"/>
      <c r="C63" s="223"/>
      <c r="D63" s="223"/>
      <c r="E63" s="223"/>
      <c r="F63" s="223"/>
      <c r="G63" s="223"/>
      <c r="H63" s="223"/>
      <c r="I63" s="223"/>
      <c r="J63" s="223"/>
      <c r="K63" s="293"/>
      <c r="L63" s="316"/>
      <c r="M63" s="316"/>
    </row>
    <row r="64" spans="1:15" x14ac:dyDescent="0.15">
      <c r="A64" s="178"/>
      <c r="B64" s="244"/>
      <c r="C64" s="180" t="s">
        <v>220</v>
      </c>
      <c r="D64" s="181"/>
      <c r="E64" s="181"/>
      <c r="F64" s="181"/>
      <c r="G64" s="181"/>
      <c r="H64" s="181"/>
      <c r="I64" s="181"/>
      <c r="J64" s="181"/>
      <c r="K64" s="181"/>
      <c r="L64" s="181"/>
      <c r="M64" s="269"/>
    </row>
    <row r="65" spans="1:13" x14ac:dyDescent="0.15">
      <c r="A65" s="182"/>
      <c r="B65" s="249"/>
      <c r="C65" s="184" t="s">
        <v>232</v>
      </c>
      <c r="D65" s="249"/>
      <c r="E65" s="249"/>
      <c r="F65" s="249"/>
      <c r="G65" s="183"/>
      <c r="H65" s="183" t="s">
        <v>317</v>
      </c>
      <c r="I65" s="183"/>
      <c r="J65" s="249"/>
      <c r="K65" s="183"/>
      <c r="L65" s="249"/>
      <c r="M65" s="295"/>
    </row>
    <row r="66" spans="1:13" x14ac:dyDescent="0.15">
      <c r="A66" s="182"/>
      <c r="B66" s="183" t="s">
        <v>206</v>
      </c>
      <c r="C66" s="184" t="s">
        <v>302</v>
      </c>
      <c r="D66" s="183"/>
      <c r="E66" s="183"/>
      <c r="F66" s="183"/>
      <c r="G66" s="183" t="s">
        <v>229</v>
      </c>
      <c r="H66" s="183"/>
      <c r="I66" s="183" t="s">
        <v>230</v>
      </c>
      <c r="J66" s="183"/>
      <c r="K66" s="249"/>
      <c r="L66" s="183"/>
      <c r="M66" s="190"/>
    </row>
    <row r="67" spans="1:13" x14ac:dyDescent="0.15">
      <c r="A67" s="182"/>
      <c r="B67" s="249"/>
      <c r="C67" s="184" t="s">
        <v>305</v>
      </c>
      <c r="D67" s="183" t="s">
        <v>235</v>
      </c>
      <c r="E67" s="183" t="s">
        <v>92</v>
      </c>
      <c r="F67" s="183" t="s">
        <v>260</v>
      </c>
      <c r="G67" s="183"/>
      <c r="H67" s="183" t="s">
        <v>318</v>
      </c>
      <c r="I67" s="183"/>
      <c r="J67" s="183" t="s">
        <v>258</v>
      </c>
      <c r="K67" s="183" t="s">
        <v>319</v>
      </c>
      <c r="L67" s="183" t="s">
        <v>320</v>
      </c>
      <c r="M67" s="190" t="s">
        <v>321</v>
      </c>
    </row>
    <row r="68" spans="1:13" x14ac:dyDescent="0.15">
      <c r="A68" s="182"/>
      <c r="B68" s="249"/>
      <c r="C68" s="184" t="s">
        <v>309</v>
      </c>
      <c r="D68" s="249"/>
      <c r="E68" s="249"/>
      <c r="F68" s="249"/>
      <c r="G68" s="183" t="s">
        <v>322</v>
      </c>
      <c r="H68" s="183"/>
      <c r="I68" s="183" t="s">
        <v>242</v>
      </c>
      <c r="J68" s="249"/>
      <c r="K68" s="183"/>
      <c r="L68" s="249"/>
      <c r="M68" s="295"/>
    </row>
    <row r="69" spans="1:13" x14ac:dyDescent="0.15">
      <c r="A69" s="191"/>
      <c r="B69" s="254"/>
      <c r="C69" s="193"/>
      <c r="D69" s="254"/>
      <c r="E69" s="254"/>
      <c r="F69" s="254"/>
      <c r="G69" s="254"/>
      <c r="H69" s="192" t="s">
        <v>323</v>
      </c>
      <c r="I69" s="254"/>
      <c r="J69" s="254"/>
      <c r="K69" s="192"/>
      <c r="L69" s="254"/>
      <c r="M69" s="296"/>
    </row>
    <row r="70" spans="1:13" ht="15" x14ac:dyDescent="0.15">
      <c r="A70" s="297">
        <v>14</v>
      </c>
      <c r="B70" s="317">
        <f>SUM(C70:M70)</f>
        <v>6935</v>
      </c>
      <c r="C70" s="318" t="s">
        <v>315</v>
      </c>
      <c r="D70" s="300">
        <v>3402</v>
      </c>
      <c r="E70" s="300">
        <v>2405</v>
      </c>
      <c r="F70" s="300" t="s">
        <v>315</v>
      </c>
      <c r="G70" s="300">
        <v>66</v>
      </c>
      <c r="H70" s="300">
        <v>924</v>
      </c>
      <c r="I70" s="300">
        <v>89</v>
      </c>
      <c r="J70" s="300">
        <v>6</v>
      </c>
      <c r="K70" s="300">
        <v>5</v>
      </c>
      <c r="L70" s="300">
        <v>32</v>
      </c>
      <c r="M70" s="301">
        <v>6</v>
      </c>
    </row>
    <row r="71" spans="1:13" ht="15" x14ac:dyDescent="0.15">
      <c r="A71" s="277">
        <v>16</v>
      </c>
      <c r="B71" s="319">
        <f>SUM(C71:M71)</f>
        <v>6514</v>
      </c>
      <c r="C71" s="320" t="s">
        <v>315</v>
      </c>
      <c r="D71" s="304">
        <v>3036</v>
      </c>
      <c r="E71" s="304">
        <v>2311</v>
      </c>
      <c r="F71" s="304" t="s">
        <v>315</v>
      </c>
      <c r="G71" s="304">
        <v>58</v>
      </c>
      <c r="H71" s="304">
        <v>964</v>
      </c>
      <c r="I71" s="304">
        <v>93</v>
      </c>
      <c r="J71" s="304">
        <v>4</v>
      </c>
      <c r="K71" s="304">
        <v>7</v>
      </c>
      <c r="L71" s="304">
        <v>23</v>
      </c>
      <c r="M71" s="305">
        <v>18</v>
      </c>
    </row>
    <row r="72" spans="1:13" ht="15" x14ac:dyDescent="0.15">
      <c r="A72" s="277">
        <v>18</v>
      </c>
      <c r="B72" s="319">
        <f>SUM(C72:M72)</f>
        <v>6207</v>
      </c>
      <c r="C72" s="320" t="s">
        <v>315</v>
      </c>
      <c r="D72" s="304">
        <v>2728</v>
      </c>
      <c r="E72" s="304">
        <v>2167</v>
      </c>
      <c r="F72" s="304" t="s">
        <v>315</v>
      </c>
      <c r="G72" s="304">
        <v>59</v>
      </c>
      <c r="H72" s="304">
        <v>1080</v>
      </c>
      <c r="I72" s="304">
        <v>120</v>
      </c>
      <c r="J72" s="304">
        <v>2</v>
      </c>
      <c r="K72" s="304">
        <v>10</v>
      </c>
      <c r="L72" s="304">
        <v>24</v>
      </c>
      <c r="M72" s="305">
        <v>17</v>
      </c>
    </row>
    <row r="73" spans="1:13" ht="15" x14ac:dyDescent="0.15">
      <c r="A73" s="277">
        <v>20</v>
      </c>
      <c r="B73" s="319">
        <f>SUM(C73:M73)</f>
        <v>6042</v>
      </c>
      <c r="C73" s="320" t="s">
        <v>315</v>
      </c>
      <c r="D73" s="304">
        <v>2611</v>
      </c>
      <c r="E73" s="304">
        <v>2081</v>
      </c>
      <c r="F73" s="304" t="s">
        <v>315</v>
      </c>
      <c r="G73" s="304">
        <v>52</v>
      </c>
      <c r="H73" s="304">
        <v>1065</v>
      </c>
      <c r="I73" s="304">
        <v>122</v>
      </c>
      <c r="J73" s="304">
        <v>2</v>
      </c>
      <c r="K73" s="304">
        <v>10</v>
      </c>
      <c r="L73" s="304">
        <v>26</v>
      </c>
      <c r="M73" s="305">
        <v>73</v>
      </c>
    </row>
    <row r="74" spans="1:13" ht="15.75" thickBot="1" x14ac:dyDescent="0.2">
      <c r="A74" s="306">
        <v>22</v>
      </c>
      <c r="B74" s="321">
        <f>SUM(C74:M74)</f>
        <v>5791</v>
      </c>
      <c r="C74" s="322" t="s">
        <v>315</v>
      </c>
      <c r="D74" s="309">
        <v>2417</v>
      </c>
      <c r="E74" s="309">
        <v>1962</v>
      </c>
      <c r="F74" s="309" t="s">
        <v>315</v>
      </c>
      <c r="G74" s="309">
        <v>48</v>
      </c>
      <c r="H74" s="309">
        <v>1143</v>
      </c>
      <c r="I74" s="309">
        <v>108</v>
      </c>
      <c r="J74" s="309">
        <v>2</v>
      </c>
      <c r="K74" s="309">
        <v>6</v>
      </c>
      <c r="L74" s="309">
        <v>24</v>
      </c>
      <c r="M74" s="310">
        <v>81</v>
      </c>
    </row>
    <row r="75" spans="1:13" x14ac:dyDescent="0.15">
      <c r="A75" s="238" t="s">
        <v>272</v>
      </c>
    </row>
    <row r="76" spans="1:13" x14ac:dyDescent="0.15">
      <c r="A76" s="238" t="s">
        <v>324</v>
      </c>
      <c r="B76" s="314"/>
      <c r="C76" s="314"/>
      <c r="D76" s="314"/>
      <c r="E76" s="314"/>
      <c r="F76" s="314"/>
      <c r="G76" s="314"/>
      <c r="H76" s="314"/>
      <c r="I76" s="314"/>
      <c r="J76" s="314"/>
      <c r="K76" s="314"/>
    </row>
    <row r="77" spans="1:13" x14ac:dyDescent="0.15">
      <c r="A77" s="238" t="s">
        <v>275</v>
      </c>
    </row>
    <row r="80" spans="1:13" x14ac:dyDescent="0.15">
      <c r="A80" s="238"/>
    </row>
  </sheetData>
  <mergeCells count="2">
    <mergeCell ref="M3:O3"/>
    <mergeCell ref="C25:M25"/>
  </mergeCells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I23" sqref="I23"/>
    </sheetView>
  </sheetViews>
  <sheetFormatPr defaultRowHeight="14.25" x14ac:dyDescent="0.15"/>
  <cols>
    <col min="1" max="10" width="9.625" style="243" customWidth="1"/>
    <col min="11" max="11" width="2.625" style="243" customWidth="1"/>
  </cols>
  <sheetData>
    <row r="1" spans="1:11" ht="15" thickBot="1" x14ac:dyDescent="0.2">
      <c r="A1" s="323" t="s">
        <v>331</v>
      </c>
      <c r="B1" s="176"/>
      <c r="C1" s="176"/>
      <c r="D1" s="176"/>
      <c r="E1" s="176"/>
      <c r="F1" s="176"/>
      <c r="G1" s="176"/>
      <c r="H1" s="176"/>
    </row>
    <row r="2" spans="1:11" x14ac:dyDescent="0.15">
      <c r="A2" s="178"/>
      <c r="B2" s="244"/>
      <c r="C2" s="180" t="s">
        <v>220</v>
      </c>
      <c r="D2" s="181"/>
      <c r="E2" s="181"/>
      <c r="F2" s="181"/>
      <c r="G2" s="181"/>
      <c r="H2" s="269"/>
      <c r="I2" s="181"/>
      <c r="J2" s="269"/>
    </row>
    <row r="3" spans="1:11" x14ac:dyDescent="0.15">
      <c r="A3" s="182"/>
      <c r="B3" s="249"/>
      <c r="C3" s="184"/>
      <c r="D3" s="183"/>
      <c r="E3" s="183"/>
      <c r="F3" s="183"/>
      <c r="G3" s="183"/>
      <c r="H3" s="183"/>
      <c r="I3" s="270"/>
      <c r="J3" s="190"/>
    </row>
    <row r="4" spans="1:11" x14ac:dyDescent="0.15">
      <c r="A4" s="182"/>
      <c r="B4" s="183" t="s">
        <v>206</v>
      </c>
      <c r="C4" s="184"/>
      <c r="D4" s="183"/>
      <c r="E4" s="183"/>
      <c r="F4" s="183"/>
      <c r="G4" s="183" t="s">
        <v>332</v>
      </c>
      <c r="H4" s="183"/>
      <c r="I4" s="275" t="s">
        <v>333</v>
      </c>
      <c r="J4" s="190"/>
    </row>
    <row r="5" spans="1:11" x14ac:dyDescent="0.15">
      <c r="A5" s="182"/>
      <c r="B5" s="249"/>
      <c r="C5" s="184" t="s">
        <v>327</v>
      </c>
      <c r="D5" s="183" t="s">
        <v>334</v>
      </c>
      <c r="E5" s="183" t="s">
        <v>328</v>
      </c>
      <c r="F5" s="183" t="s">
        <v>329</v>
      </c>
      <c r="G5" s="183" t="s">
        <v>335</v>
      </c>
      <c r="H5" s="183" t="s">
        <v>336</v>
      </c>
      <c r="I5" s="275" t="s">
        <v>337</v>
      </c>
      <c r="J5" s="190" t="s">
        <v>205</v>
      </c>
    </row>
    <row r="6" spans="1:11" x14ac:dyDescent="0.15">
      <c r="A6" s="182"/>
      <c r="B6" s="249"/>
      <c r="C6" s="184"/>
      <c r="D6" s="183"/>
      <c r="E6" s="183"/>
      <c r="F6" s="183"/>
      <c r="G6" s="183" t="s">
        <v>338</v>
      </c>
      <c r="H6" s="183"/>
      <c r="I6" s="275" t="s">
        <v>339</v>
      </c>
      <c r="J6" s="190"/>
    </row>
    <row r="7" spans="1:11" x14ac:dyDescent="0.15">
      <c r="A7" s="191"/>
      <c r="B7" s="254"/>
      <c r="C7" s="193"/>
      <c r="D7" s="192"/>
      <c r="E7" s="192"/>
      <c r="F7" s="192"/>
      <c r="G7" s="192"/>
      <c r="H7" s="192"/>
      <c r="I7" s="276"/>
      <c r="J7" s="256"/>
    </row>
    <row r="8" spans="1:11" x14ac:dyDescent="0.15">
      <c r="A8" s="227" t="s">
        <v>340</v>
      </c>
      <c r="B8" s="324">
        <f>SUM(C8:J8)</f>
        <v>719</v>
      </c>
      <c r="C8" s="325">
        <v>3</v>
      </c>
      <c r="D8" s="326" t="s">
        <v>152</v>
      </c>
      <c r="E8" s="324">
        <v>52</v>
      </c>
      <c r="F8" s="324">
        <v>652</v>
      </c>
      <c r="G8" s="326" t="s">
        <v>152</v>
      </c>
      <c r="H8" s="326" t="s">
        <v>152</v>
      </c>
      <c r="I8" s="327">
        <v>12</v>
      </c>
      <c r="J8" s="328" t="s">
        <v>341</v>
      </c>
      <c r="K8" s="314"/>
    </row>
    <row r="9" spans="1:11" x14ac:dyDescent="0.15">
      <c r="A9" s="227" t="s">
        <v>251</v>
      </c>
      <c r="B9" s="324">
        <f t="shared" ref="B9:B22" si="0">SUM(C9:J9)</f>
        <v>838</v>
      </c>
      <c r="C9" s="325">
        <v>4</v>
      </c>
      <c r="D9" s="326" t="s">
        <v>152</v>
      </c>
      <c r="E9" s="324">
        <v>60</v>
      </c>
      <c r="F9" s="324">
        <v>763</v>
      </c>
      <c r="G9" s="326" t="s">
        <v>152</v>
      </c>
      <c r="H9" s="326" t="s">
        <v>152</v>
      </c>
      <c r="I9" s="327">
        <v>9</v>
      </c>
      <c r="J9" s="328">
        <v>2</v>
      </c>
      <c r="K9" s="314"/>
    </row>
    <row r="10" spans="1:11" x14ac:dyDescent="0.15">
      <c r="A10" s="227" t="s">
        <v>252</v>
      </c>
      <c r="B10" s="324">
        <f t="shared" si="0"/>
        <v>916</v>
      </c>
      <c r="C10" s="325">
        <v>3</v>
      </c>
      <c r="D10" s="326" t="s">
        <v>152</v>
      </c>
      <c r="E10" s="324">
        <v>69</v>
      </c>
      <c r="F10" s="324">
        <v>834</v>
      </c>
      <c r="G10" s="326" t="s">
        <v>152</v>
      </c>
      <c r="H10" s="326" t="s">
        <v>152</v>
      </c>
      <c r="I10" s="327">
        <v>8</v>
      </c>
      <c r="J10" s="328">
        <v>2</v>
      </c>
      <c r="K10" s="314"/>
    </row>
    <row r="11" spans="1:11" x14ac:dyDescent="0.15">
      <c r="A11" s="227" t="s">
        <v>253</v>
      </c>
      <c r="B11" s="324">
        <f t="shared" si="0"/>
        <v>990</v>
      </c>
      <c r="C11" s="325">
        <v>4</v>
      </c>
      <c r="D11" s="326" t="s">
        <v>152</v>
      </c>
      <c r="E11" s="324">
        <v>76</v>
      </c>
      <c r="F11" s="324">
        <v>889</v>
      </c>
      <c r="G11" s="326" t="s">
        <v>152</v>
      </c>
      <c r="H11" s="326" t="s">
        <v>152</v>
      </c>
      <c r="I11" s="327">
        <v>11</v>
      </c>
      <c r="J11" s="328">
        <v>10</v>
      </c>
      <c r="K11" s="314"/>
    </row>
    <row r="12" spans="1:11" x14ac:dyDescent="0.15">
      <c r="A12" s="329" t="s">
        <v>57</v>
      </c>
      <c r="B12" s="324">
        <f t="shared" si="0"/>
        <v>1081</v>
      </c>
      <c r="C12" s="325">
        <v>4</v>
      </c>
      <c r="D12" s="326" t="s">
        <v>152</v>
      </c>
      <c r="E12" s="324">
        <v>78</v>
      </c>
      <c r="F12" s="324">
        <v>982</v>
      </c>
      <c r="G12" s="326" t="s">
        <v>152</v>
      </c>
      <c r="H12" s="326" t="s">
        <v>152</v>
      </c>
      <c r="I12" s="327">
        <v>9</v>
      </c>
      <c r="J12" s="328">
        <v>8</v>
      </c>
      <c r="K12" s="314"/>
    </row>
    <row r="13" spans="1:11" x14ac:dyDescent="0.15">
      <c r="A13" s="329" t="s">
        <v>58</v>
      </c>
      <c r="B13" s="324">
        <f t="shared" si="0"/>
        <v>1138</v>
      </c>
      <c r="C13" s="325">
        <v>2</v>
      </c>
      <c r="D13" s="324">
        <v>3</v>
      </c>
      <c r="E13" s="324">
        <v>83</v>
      </c>
      <c r="F13" s="324">
        <v>1033</v>
      </c>
      <c r="G13" s="324" t="s">
        <v>341</v>
      </c>
      <c r="H13" s="324">
        <v>1</v>
      </c>
      <c r="I13" s="327">
        <v>11</v>
      </c>
      <c r="J13" s="328">
        <v>5</v>
      </c>
      <c r="K13" s="314"/>
    </row>
    <row r="14" spans="1:11" x14ac:dyDescent="0.15">
      <c r="A14" s="330" t="s">
        <v>59</v>
      </c>
      <c r="B14" s="324">
        <f t="shared" si="0"/>
        <v>1265</v>
      </c>
      <c r="C14" s="325">
        <v>17</v>
      </c>
      <c r="D14" s="324">
        <v>5</v>
      </c>
      <c r="E14" s="324">
        <v>72</v>
      </c>
      <c r="F14" s="324">
        <v>1156</v>
      </c>
      <c r="G14" s="324" t="s">
        <v>341</v>
      </c>
      <c r="H14" s="324">
        <v>1</v>
      </c>
      <c r="I14" s="327">
        <v>14</v>
      </c>
      <c r="J14" s="328" t="s">
        <v>341</v>
      </c>
      <c r="K14" s="314"/>
    </row>
    <row r="15" spans="1:11" x14ac:dyDescent="0.15">
      <c r="A15" s="182" t="s">
        <v>60</v>
      </c>
      <c r="B15" s="324">
        <f t="shared" si="0"/>
        <v>1408</v>
      </c>
      <c r="C15" s="325">
        <v>6</v>
      </c>
      <c r="D15" s="324" t="s">
        <v>341</v>
      </c>
      <c r="E15" s="324">
        <v>87</v>
      </c>
      <c r="F15" s="324">
        <v>1300</v>
      </c>
      <c r="G15" s="324" t="s">
        <v>341</v>
      </c>
      <c r="H15" s="324" t="s">
        <v>341</v>
      </c>
      <c r="I15" s="327">
        <v>13</v>
      </c>
      <c r="J15" s="328">
        <v>2</v>
      </c>
    </row>
    <row r="16" spans="1:11" x14ac:dyDescent="0.15">
      <c r="A16" s="331" t="s">
        <v>342</v>
      </c>
      <c r="B16" s="324">
        <f t="shared" si="0"/>
        <v>1508</v>
      </c>
      <c r="C16" s="325">
        <v>5</v>
      </c>
      <c r="D16" s="324">
        <v>11</v>
      </c>
      <c r="E16" s="324">
        <v>88</v>
      </c>
      <c r="F16" s="324">
        <v>1390</v>
      </c>
      <c r="G16" s="324" t="s">
        <v>341</v>
      </c>
      <c r="H16" s="324">
        <v>1</v>
      </c>
      <c r="I16" s="327">
        <v>13</v>
      </c>
      <c r="J16" s="328" t="s">
        <v>341</v>
      </c>
    </row>
    <row r="17" spans="1:10" x14ac:dyDescent="0.15">
      <c r="A17" s="331" t="s">
        <v>343</v>
      </c>
      <c r="B17" s="324">
        <f t="shared" si="0"/>
        <v>1632</v>
      </c>
      <c r="C17" s="325">
        <v>10</v>
      </c>
      <c r="D17" s="324">
        <v>12</v>
      </c>
      <c r="E17" s="324">
        <v>101</v>
      </c>
      <c r="F17" s="324">
        <v>1492</v>
      </c>
      <c r="G17" s="324" t="s">
        <v>344</v>
      </c>
      <c r="H17" s="324">
        <v>4</v>
      </c>
      <c r="I17" s="327">
        <v>9</v>
      </c>
      <c r="J17" s="328">
        <v>4</v>
      </c>
    </row>
    <row r="18" spans="1:10" x14ac:dyDescent="0.15">
      <c r="A18" s="332" t="s">
        <v>345</v>
      </c>
      <c r="B18" s="324">
        <f t="shared" si="0"/>
        <v>1789</v>
      </c>
      <c r="C18" s="333">
        <v>16</v>
      </c>
      <c r="D18" s="334">
        <v>3</v>
      </c>
      <c r="E18" s="334">
        <v>108</v>
      </c>
      <c r="F18" s="334">
        <v>1641</v>
      </c>
      <c r="G18" s="334">
        <v>10</v>
      </c>
      <c r="H18" s="334">
        <v>6</v>
      </c>
      <c r="I18" s="334">
        <v>3</v>
      </c>
      <c r="J18" s="335">
        <v>2</v>
      </c>
    </row>
    <row r="19" spans="1:10" x14ac:dyDescent="0.15">
      <c r="A19" s="332" t="s">
        <v>346</v>
      </c>
      <c r="B19" s="324">
        <f t="shared" si="0"/>
        <v>1912</v>
      </c>
      <c r="C19" s="333">
        <v>13</v>
      </c>
      <c r="D19" s="334">
        <v>4</v>
      </c>
      <c r="E19" s="334">
        <v>110</v>
      </c>
      <c r="F19" s="334">
        <v>1770</v>
      </c>
      <c r="G19" s="334">
        <v>1</v>
      </c>
      <c r="H19" s="334">
        <v>2</v>
      </c>
      <c r="I19" s="334">
        <v>9</v>
      </c>
      <c r="J19" s="335">
        <v>3</v>
      </c>
    </row>
    <row r="20" spans="1:10" x14ac:dyDescent="0.15">
      <c r="A20" s="332" t="s">
        <v>347</v>
      </c>
      <c r="B20" s="324">
        <f>SUM(C20:J20)</f>
        <v>1939</v>
      </c>
      <c r="C20" s="333">
        <v>16</v>
      </c>
      <c r="D20" s="334">
        <v>7</v>
      </c>
      <c r="E20" s="334">
        <v>130</v>
      </c>
      <c r="F20" s="334">
        <v>1743</v>
      </c>
      <c r="G20" s="334">
        <v>1</v>
      </c>
      <c r="H20" s="334">
        <v>10</v>
      </c>
      <c r="I20" s="334">
        <v>16</v>
      </c>
      <c r="J20" s="335">
        <v>16</v>
      </c>
    </row>
    <row r="21" spans="1:10" x14ac:dyDescent="0.15">
      <c r="A21" s="332" t="s">
        <v>348</v>
      </c>
      <c r="B21" s="324">
        <f>SUM(C21:J21)</f>
        <v>2170</v>
      </c>
      <c r="C21" s="333">
        <v>16</v>
      </c>
      <c r="D21" s="334">
        <v>4</v>
      </c>
      <c r="E21" s="334">
        <v>126</v>
      </c>
      <c r="F21" s="334">
        <v>1995</v>
      </c>
      <c r="G21" s="334">
        <v>3</v>
      </c>
      <c r="H21" s="334">
        <v>11</v>
      </c>
      <c r="I21" s="334">
        <v>8</v>
      </c>
      <c r="J21" s="335">
        <v>7</v>
      </c>
    </row>
    <row r="22" spans="1:10" ht="15" thickBot="1" x14ac:dyDescent="0.2">
      <c r="A22" s="336" t="s">
        <v>349</v>
      </c>
      <c r="B22" s="337">
        <f t="shared" si="0"/>
        <v>2292</v>
      </c>
      <c r="C22" s="338">
        <v>10</v>
      </c>
      <c r="D22" s="339">
        <v>9</v>
      </c>
      <c r="E22" s="339">
        <v>137</v>
      </c>
      <c r="F22" s="339">
        <v>2108</v>
      </c>
      <c r="G22" s="339">
        <v>3</v>
      </c>
      <c r="H22" s="339">
        <v>7</v>
      </c>
      <c r="I22" s="339">
        <v>14</v>
      </c>
      <c r="J22" s="340">
        <v>4</v>
      </c>
    </row>
    <row r="23" spans="1:10" x14ac:dyDescent="0.15">
      <c r="A23" s="341" t="s">
        <v>350</v>
      </c>
      <c r="B23" s="314"/>
      <c r="C23" s="314"/>
      <c r="D23" s="314"/>
      <c r="E23" s="314"/>
      <c r="F23" s="314"/>
      <c r="G23" s="314"/>
      <c r="H23" s="314"/>
      <c r="I23" s="314"/>
    </row>
    <row r="24" spans="1:10" x14ac:dyDescent="0.15">
      <c r="A24" s="341" t="s">
        <v>351</v>
      </c>
    </row>
    <row r="26" spans="1:10" ht="15" thickBot="1" x14ac:dyDescent="0.2">
      <c r="A26" s="323" t="s">
        <v>352</v>
      </c>
      <c r="B26" s="176"/>
      <c r="C26" s="176"/>
      <c r="D26" s="176"/>
      <c r="E26" s="176"/>
      <c r="F26" s="176"/>
      <c r="G26" s="176"/>
      <c r="H26" s="176"/>
    </row>
    <row r="27" spans="1:10" x14ac:dyDescent="0.15">
      <c r="A27" s="178"/>
      <c r="B27" s="244"/>
      <c r="C27" s="180" t="s">
        <v>220</v>
      </c>
      <c r="D27" s="181"/>
      <c r="E27" s="181"/>
      <c r="F27" s="181"/>
      <c r="G27" s="181"/>
      <c r="H27" s="269"/>
    </row>
    <row r="28" spans="1:10" x14ac:dyDescent="0.15">
      <c r="A28" s="182"/>
      <c r="B28" s="183" t="s">
        <v>206</v>
      </c>
      <c r="C28" s="342" t="s">
        <v>353</v>
      </c>
      <c r="D28" s="343"/>
      <c r="E28" s="344" t="s">
        <v>354</v>
      </c>
      <c r="F28" s="343"/>
      <c r="G28" s="344" t="s">
        <v>355</v>
      </c>
      <c r="H28" s="345"/>
    </row>
    <row r="29" spans="1:10" x14ac:dyDescent="0.15">
      <c r="A29" s="191"/>
      <c r="B29" s="254"/>
      <c r="C29" s="346" t="s">
        <v>356</v>
      </c>
      <c r="D29" s="347" t="s">
        <v>357</v>
      </c>
      <c r="E29" s="347" t="s">
        <v>356</v>
      </c>
      <c r="F29" s="347" t="s">
        <v>357</v>
      </c>
      <c r="G29" s="347" t="s">
        <v>356</v>
      </c>
      <c r="H29" s="348" t="s">
        <v>357</v>
      </c>
    </row>
    <row r="30" spans="1:10" x14ac:dyDescent="0.15">
      <c r="A30" s="227" t="s">
        <v>358</v>
      </c>
      <c r="B30" s="313">
        <f>SUM(C30:H30)</f>
        <v>441</v>
      </c>
      <c r="C30" s="349">
        <v>153</v>
      </c>
      <c r="D30" s="350">
        <v>8</v>
      </c>
      <c r="E30" s="350">
        <v>229</v>
      </c>
      <c r="F30" s="350">
        <v>40</v>
      </c>
      <c r="G30" s="350">
        <v>11</v>
      </c>
      <c r="H30" s="351" t="s">
        <v>359</v>
      </c>
    </row>
    <row r="31" spans="1:10" x14ac:dyDescent="0.15">
      <c r="A31" s="227" t="s">
        <v>251</v>
      </c>
      <c r="B31" s="313">
        <f t="shared" ref="B31:B44" si="1">SUM(C31:H31)</f>
        <v>511</v>
      </c>
      <c r="C31" s="349">
        <v>163</v>
      </c>
      <c r="D31" s="350">
        <v>7</v>
      </c>
      <c r="E31" s="350">
        <v>295</v>
      </c>
      <c r="F31" s="350">
        <v>37</v>
      </c>
      <c r="G31" s="350">
        <v>9</v>
      </c>
      <c r="H31" s="351" t="s">
        <v>359</v>
      </c>
    </row>
    <row r="32" spans="1:10" x14ac:dyDescent="0.15">
      <c r="A32" s="227" t="s">
        <v>252</v>
      </c>
      <c r="B32" s="313">
        <f t="shared" si="1"/>
        <v>539</v>
      </c>
      <c r="C32" s="349">
        <v>191</v>
      </c>
      <c r="D32" s="350">
        <v>10</v>
      </c>
      <c r="E32" s="350">
        <v>287</v>
      </c>
      <c r="F32" s="350">
        <v>40</v>
      </c>
      <c r="G32" s="350">
        <v>10</v>
      </c>
      <c r="H32" s="351">
        <v>1</v>
      </c>
    </row>
    <row r="33" spans="1:8" x14ac:dyDescent="0.15">
      <c r="A33" s="227" t="s">
        <v>253</v>
      </c>
      <c r="B33" s="313">
        <f t="shared" si="1"/>
        <v>583</v>
      </c>
      <c r="C33" s="349">
        <v>250</v>
      </c>
      <c r="D33" s="350">
        <v>19</v>
      </c>
      <c r="E33" s="350">
        <v>266</v>
      </c>
      <c r="F33" s="350">
        <v>37</v>
      </c>
      <c r="G33" s="350">
        <v>9</v>
      </c>
      <c r="H33" s="351">
        <v>2</v>
      </c>
    </row>
    <row r="34" spans="1:8" x14ac:dyDescent="0.15">
      <c r="A34" s="329" t="s">
        <v>57</v>
      </c>
      <c r="B34" s="313">
        <f t="shared" si="1"/>
        <v>612</v>
      </c>
      <c r="C34" s="349">
        <v>259</v>
      </c>
      <c r="D34" s="350">
        <v>13</v>
      </c>
      <c r="E34" s="350">
        <v>269</v>
      </c>
      <c r="F34" s="350">
        <v>56</v>
      </c>
      <c r="G34" s="350">
        <v>13</v>
      </c>
      <c r="H34" s="351">
        <v>2</v>
      </c>
    </row>
    <row r="35" spans="1:8" x14ac:dyDescent="0.15">
      <c r="A35" s="329" t="s">
        <v>58</v>
      </c>
      <c r="B35" s="313">
        <f t="shared" si="1"/>
        <v>596</v>
      </c>
      <c r="C35" s="349">
        <v>223</v>
      </c>
      <c r="D35" s="350">
        <v>16</v>
      </c>
      <c r="E35" s="350">
        <v>248</v>
      </c>
      <c r="F35" s="350">
        <v>52</v>
      </c>
      <c r="G35" s="350">
        <v>50</v>
      </c>
      <c r="H35" s="351">
        <v>7</v>
      </c>
    </row>
    <row r="36" spans="1:8" x14ac:dyDescent="0.15">
      <c r="A36" s="330" t="s">
        <v>59</v>
      </c>
      <c r="B36" s="313">
        <f t="shared" si="1"/>
        <v>632</v>
      </c>
      <c r="C36" s="349">
        <v>299</v>
      </c>
      <c r="D36" s="350">
        <v>28</v>
      </c>
      <c r="E36" s="350">
        <v>228</v>
      </c>
      <c r="F36" s="350">
        <v>66</v>
      </c>
      <c r="G36" s="350">
        <v>10</v>
      </c>
      <c r="H36" s="351">
        <v>1</v>
      </c>
    </row>
    <row r="37" spans="1:8" x14ac:dyDescent="0.15">
      <c r="A37" s="331" t="s">
        <v>360</v>
      </c>
      <c r="B37" s="313">
        <f t="shared" si="1"/>
        <v>647</v>
      </c>
      <c r="C37" s="349">
        <v>324</v>
      </c>
      <c r="D37" s="350">
        <v>29</v>
      </c>
      <c r="E37" s="350">
        <v>225</v>
      </c>
      <c r="F37" s="350">
        <v>64</v>
      </c>
      <c r="G37" s="350">
        <v>4</v>
      </c>
      <c r="H37" s="351">
        <v>1</v>
      </c>
    </row>
    <row r="38" spans="1:8" x14ac:dyDescent="0.15">
      <c r="A38" s="352" t="s">
        <v>361</v>
      </c>
      <c r="B38" s="313">
        <f t="shared" si="1"/>
        <v>632</v>
      </c>
      <c r="C38" s="349">
        <v>315</v>
      </c>
      <c r="D38" s="350">
        <v>38</v>
      </c>
      <c r="E38" s="350">
        <v>212</v>
      </c>
      <c r="F38" s="350">
        <v>58</v>
      </c>
      <c r="G38" s="350">
        <v>9</v>
      </c>
      <c r="H38" s="351" t="s">
        <v>359</v>
      </c>
    </row>
    <row r="39" spans="1:8" x14ac:dyDescent="0.15">
      <c r="A39" s="352" t="s">
        <v>362</v>
      </c>
      <c r="B39" s="313">
        <f t="shared" si="1"/>
        <v>661</v>
      </c>
      <c r="C39" s="349">
        <v>333</v>
      </c>
      <c r="D39" s="350">
        <v>37</v>
      </c>
      <c r="E39" s="350">
        <v>221</v>
      </c>
      <c r="F39" s="350">
        <v>61</v>
      </c>
      <c r="G39" s="350">
        <v>8</v>
      </c>
      <c r="H39" s="351">
        <v>1</v>
      </c>
    </row>
    <row r="40" spans="1:8" x14ac:dyDescent="0.15">
      <c r="A40" s="352" t="s">
        <v>363</v>
      </c>
      <c r="B40" s="313">
        <f t="shared" si="1"/>
        <v>647</v>
      </c>
      <c r="C40" s="349">
        <v>343</v>
      </c>
      <c r="D40" s="350">
        <v>28</v>
      </c>
      <c r="E40" s="350">
        <v>200</v>
      </c>
      <c r="F40" s="350">
        <v>59</v>
      </c>
      <c r="G40" s="350">
        <v>12</v>
      </c>
      <c r="H40" s="351">
        <v>5</v>
      </c>
    </row>
    <row r="41" spans="1:8" x14ac:dyDescent="0.15">
      <c r="A41" s="352" t="s">
        <v>64</v>
      </c>
      <c r="B41" s="313">
        <f t="shared" si="1"/>
        <v>640</v>
      </c>
      <c r="C41" s="349">
        <v>342</v>
      </c>
      <c r="D41" s="350">
        <v>39</v>
      </c>
      <c r="E41" s="350">
        <v>185</v>
      </c>
      <c r="F41" s="350">
        <v>63</v>
      </c>
      <c r="G41" s="350">
        <v>11</v>
      </c>
      <c r="H41" s="351" t="s">
        <v>359</v>
      </c>
    </row>
    <row r="42" spans="1:8" x14ac:dyDescent="0.15">
      <c r="A42" s="352" t="s">
        <v>364</v>
      </c>
      <c r="B42" s="313">
        <f>SUM(C42:H42)</f>
        <v>552</v>
      </c>
      <c r="C42" s="349">
        <v>301</v>
      </c>
      <c r="D42" s="350">
        <v>25</v>
      </c>
      <c r="E42" s="350">
        <v>163</v>
      </c>
      <c r="F42" s="350">
        <v>49</v>
      </c>
      <c r="G42" s="350">
        <v>13</v>
      </c>
      <c r="H42" s="351">
        <v>1</v>
      </c>
    </row>
    <row r="43" spans="1:8" x14ac:dyDescent="0.15">
      <c r="A43" s="331" t="s">
        <v>365</v>
      </c>
      <c r="B43" s="313">
        <f>SUM(C43:H43)</f>
        <v>563</v>
      </c>
      <c r="C43" s="349">
        <v>289</v>
      </c>
      <c r="D43" s="350">
        <v>27</v>
      </c>
      <c r="E43" s="350">
        <v>177</v>
      </c>
      <c r="F43" s="350">
        <v>60</v>
      </c>
      <c r="G43" s="350">
        <v>8</v>
      </c>
      <c r="H43" s="351">
        <v>2</v>
      </c>
    </row>
    <row r="44" spans="1:8" ht="15" thickBot="1" x14ac:dyDescent="0.2">
      <c r="A44" s="353" t="s">
        <v>366</v>
      </c>
      <c r="B44" s="354">
        <f t="shared" si="1"/>
        <v>594</v>
      </c>
      <c r="C44" s="355">
        <v>325</v>
      </c>
      <c r="D44" s="356">
        <v>27</v>
      </c>
      <c r="E44" s="356">
        <v>165</v>
      </c>
      <c r="F44" s="356">
        <v>67</v>
      </c>
      <c r="G44" s="356">
        <v>9</v>
      </c>
      <c r="H44" s="357">
        <v>1</v>
      </c>
    </row>
    <row r="45" spans="1:8" x14ac:dyDescent="0.15">
      <c r="A45" s="341" t="s">
        <v>367</v>
      </c>
    </row>
  </sheetData>
  <phoneticPr fontId="1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workbookViewId="0">
      <selection activeCell="J8" sqref="J8"/>
    </sheetView>
  </sheetViews>
  <sheetFormatPr defaultRowHeight="13.5" x14ac:dyDescent="0.15"/>
  <cols>
    <col min="1" max="1" width="2.625" style="360" customWidth="1"/>
    <col min="2" max="2" width="9.125" style="360" customWidth="1"/>
    <col min="3" max="3" width="12.25" style="360" customWidth="1"/>
    <col min="4" max="4" width="8.75" style="360" customWidth="1"/>
    <col min="5" max="5" width="8.625" style="360" customWidth="1"/>
    <col min="6" max="6" width="7.375" style="361" customWidth="1"/>
    <col min="7" max="7" width="8.625" style="361" customWidth="1"/>
    <col min="8" max="10" width="7.375" style="361" customWidth="1"/>
    <col min="11" max="11" width="7.375" style="360" customWidth="1"/>
    <col min="12" max="13" width="7.375" style="361" customWidth="1"/>
    <col min="14" max="14" width="7.375" style="360" customWidth="1"/>
    <col min="15" max="16" width="8.5" style="361" customWidth="1"/>
    <col min="17" max="17" width="9.375" style="361" customWidth="1"/>
    <col min="18" max="18" width="7.375" style="360" customWidth="1"/>
    <col min="19" max="20" width="8.125" style="361" customWidth="1"/>
    <col min="21" max="21" width="5.875" style="361" customWidth="1"/>
  </cols>
  <sheetData>
    <row r="1" spans="1:21" ht="18" x14ac:dyDescent="0.15">
      <c r="A1" s="358"/>
      <c r="B1" s="359" t="s">
        <v>368</v>
      </c>
    </row>
    <row r="2" spans="1:21" ht="14.25" thickBot="1" x14ac:dyDescent="0.2">
      <c r="C2" s="362"/>
      <c r="D2" s="362"/>
      <c r="E2" s="362"/>
      <c r="F2" s="363"/>
      <c r="G2" s="363"/>
      <c r="H2" s="363"/>
      <c r="I2" s="363"/>
      <c r="J2" s="363"/>
      <c r="K2" s="362"/>
      <c r="L2" s="363"/>
      <c r="M2" s="363"/>
      <c r="N2" s="362"/>
      <c r="O2" s="363"/>
      <c r="P2" s="363"/>
      <c r="Q2" s="363"/>
      <c r="R2" s="362"/>
      <c r="S2" s="363"/>
      <c r="T2" s="363"/>
      <c r="U2" s="364" t="s">
        <v>369</v>
      </c>
    </row>
    <row r="3" spans="1:21" ht="14.25" x14ac:dyDescent="0.15">
      <c r="B3" s="365"/>
      <c r="C3" s="366"/>
      <c r="D3" s="367"/>
      <c r="E3" s="368" t="s">
        <v>83</v>
      </c>
      <c r="F3" s="369"/>
      <c r="G3" s="369"/>
      <c r="H3" s="369"/>
      <c r="I3" s="369"/>
      <c r="J3" s="369"/>
      <c r="K3" s="652" t="s">
        <v>370</v>
      </c>
      <c r="L3" s="370"/>
      <c r="M3" s="370"/>
      <c r="N3" s="655" t="s">
        <v>371</v>
      </c>
      <c r="O3" s="369"/>
      <c r="P3" s="369"/>
      <c r="Q3" s="369"/>
      <c r="R3" s="371" t="s">
        <v>86</v>
      </c>
      <c r="S3" s="369"/>
      <c r="T3" s="369"/>
      <c r="U3" s="372"/>
    </row>
    <row r="4" spans="1:21" x14ac:dyDescent="0.15">
      <c r="B4" s="373"/>
      <c r="C4" s="374"/>
      <c r="D4" s="375"/>
      <c r="E4" s="376"/>
      <c r="F4" s="377" t="s">
        <v>89</v>
      </c>
      <c r="G4" s="378" t="s">
        <v>91</v>
      </c>
      <c r="H4" s="377" t="s">
        <v>372</v>
      </c>
      <c r="I4" s="377" t="s">
        <v>92</v>
      </c>
      <c r="J4" s="377" t="s">
        <v>92</v>
      </c>
      <c r="K4" s="653"/>
      <c r="L4" s="658" t="s">
        <v>373</v>
      </c>
      <c r="M4" s="658" t="s">
        <v>374</v>
      </c>
      <c r="N4" s="656"/>
      <c r="O4" s="378" t="s">
        <v>375</v>
      </c>
      <c r="P4" s="378" t="s">
        <v>376</v>
      </c>
      <c r="Q4" s="379" t="s">
        <v>377</v>
      </c>
      <c r="R4" s="375"/>
      <c r="S4" s="380" t="s">
        <v>99</v>
      </c>
      <c r="T4" s="380"/>
      <c r="U4" s="381"/>
    </row>
    <row r="5" spans="1:21" x14ac:dyDescent="0.15">
      <c r="B5" s="661" t="s">
        <v>378</v>
      </c>
      <c r="C5" s="662"/>
      <c r="D5" s="375" t="s">
        <v>206</v>
      </c>
      <c r="E5" s="376" t="s">
        <v>88</v>
      </c>
      <c r="F5" s="377" t="s">
        <v>142</v>
      </c>
      <c r="G5" s="378" t="s">
        <v>109</v>
      </c>
      <c r="H5" s="377" t="s">
        <v>379</v>
      </c>
      <c r="I5" s="377" t="s">
        <v>380</v>
      </c>
      <c r="J5" s="377"/>
      <c r="K5" s="653"/>
      <c r="L5" s="659"/>
      <c r="M5" s="659"/>
      <c r="N5" s="656"/>
      <c r="O5" s="378" t="s">
        <v>381</v>
      </c>
      <c r="P5" s="378" t="s">
        <v>382</v>
      </c>
      <c r="Q5" s="382"/>
      <c r="R5" s="375"/>
      <c r="S5" s="380"/>
      <c r="T5" s="380"/>
      <c r="U5" s="381"/>
    </row>
    <row r="6" spans="1:21" x14ac:dyDescent="0.15">
      <c r="B6" s="373"/>
      <c r="C6" s="374"/>
      <c r="D6" s="375"/>
      <c r="E6" s="376"/>
      <c r="F6" s="377" t="s">
        <v>383</v>
      </c>
      <c r="G6" s="378" t="s">
        <v>384</v>
      </c>
      <c r="H6" s="377" t="s">
        <v>385</v>
      </c>
      <c r="I6" s="377" t="s">
        <v>386</v>
      </c>
      <c r="J6" s="377" t="s">
        <v>387</v>
      </c>
      <c r="K6" s="653"/>
      <c r="L6" s="659"/>
      <c r="M6" s="659"/>
      <c r="N6" s="656"/>
      <c r="O6" s="378" t="s">
        <v>388</v>
      </c>
      <c r="P6" s="378" t="s">
        <v>389</v>
      </c>
      <c r="Q6" s="383" t="s">
        <v>390</v>
      </c>
      <c r="R6" s="375"/>
      <c r="S6" s="380" t="s">
        <v>391</v>
      </c>
      <c r="T6" s="380" t="s">
        <v>209</v>
      </c>
      <c r="U6" s="381" t="s">
        <v>127</v>
      </c>
    </row>
    <row r="7" spans="1:21" x14ac:dyDescent="0.15">
      <c r="B7" s="373"/>
      <c r="C7" s="374"/>
      <c r="D7" s="375"/>
      <c r="E7" s="376" t="s">
        <v>108</v>
      </c>
      <c r="F7" s="377" t="s">
        <v>392</v>
      </c>
      <c r="G7" s="378" t="s">
        <v>133</v>
      </c>
      <c r="H7" s="377" t="s">
        <v>387</v>
      </c>
      <c r="I7" s="377" t="s">
        <v>393</v>
      </c>
      <c r="J7" s="377"/>
      <c r="K7" s="653"/>
      <c r="L7" s="659"/>
      <c r="M7" s="659"/>
      <c r="N7" s="656"/>
      <c r="O7" s="378" t="s">
        <v>394</v>
      </c>
      <c r="P7" s="378" t="s">
        <v>395</v>
      </c>
      <c r="Q7" s="382"/>
      <c r="R7" s="375" t="s">
        <v>396</v>
      </c>
      <c r="S7" s="380"/>
      <c r="T7" s="380"/>
      <c r="U7" s="381"/>
    </row>
    <row r="8" spans="1:21" x14ac:dyDescent="0.15">
      <c r="B8" s="384"/>
      <c r="C8" s="385"/>
      <c r="D8" s="386"/>
      <c r="E8" s="387"/>
      <c r="F8" s="388" t="s">
        <v>397</v>
      </c>
      <c r="G8" s="389" t="s">
        <v>144</v>
      </c>
      <c r="H8" s="388" t="s">
        <v>137</v>
      </c>
      <c r="I8" s="388" t="s">
        <v>398</v>
      </c>
      <c r="J8" s="388" t="s">
        <v>137</v>
      </c>
      <c r="K8" s="654"/>
      <c r="L8" s="660"/>
      <c r="M8" s="660"/>
      <c r="N8" s="657"/>
      <c r="O8" s="389"/>
      <c r="P8" s="390" t="s">
        <v>399</v>
      </c>
      <c r="Q8" s="391" t="s">
        <v>400</v>
      </c>
      <c r="R8" s="386"/>
      <c r="S8" s="392" t="s">
        <v>189</v>
      </c>
      <c r="T8" s="392"/>
      <c r="U8" s="393"/>
    </row>
    <row r="9" spans="1:21" x14ac:dyDescent="0.15">
      <c r="B9" s="650" t="s">
        <v>401</v>
      </c>
      <c r="C9" s="651"/>
      <c r="D9" s="394">
        <f>E9+K9+N9+R9</f>
        <v>295049</v>
      </c>
      <c r="E9" s="395">
        <f>SUM(F9:J9)</f>
        <v>280431</v>
      </c>
      <c r="F9" s="396">
        <v>5430</v>
      </c>
      <c r="G9" s="396">
        <v>126979</v>
      </c>
      <c r="H9" s="396">
        <v>48557</v>
      </c>
      <c r="I9" s="396">
        <v>72566</v>
      </c>
      <c r="J9" s="396">
        <v>26899</v>
      </c>
      <c r="K9" s="396">
        <f>SUM(L9:M9)</f>
        <v>3117</v>
      </c>
      <c r="L9" s="396">
        <v>333</v>
      </c>
      <c r="M9" s="396">
        <v>2784</v>
      </c>
      <c r="N9" s="396">
        <f>SUM(O9:Q9)</f>
        <v>8790</v>
      </c>
      <c r="O9" s="396">
        <v>3679</v>
      </c>
      <c r="P9" s="396">
        <v>1586</v>
      </c>
      <c r="Q9" s="396">
        <v>3525</v>
      </c>
      <c r="R9" s="396">
        <f>SUM(S9:U9)</f>
        <v>2711</v>
      </c>
      <c r="S9" s="396">
        <v>621</v>
      </c>
      <c r="T9" s="396">
        <v>2086</v>
      </c>
      <c r="U9" s="397">
        <v>4</v>
      </c>
    </row>
    <row r="10" spans="1:21" x14ac:dyDescent="0.15">
      <c r="B10" s="665"/>
      <c r="C10" s="666"/>
      <c r="D10" s="394"/>
      <c r="E10" s="398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400"/>
      <c r="U10" s="401"/>
    </row>
    <row r="11" spans="1:21" x14ac:dyDescent="0.15">
      <c r="B11" s="665"/>
      <c r="C11" s="666"/>
      <c r="D11" s="394"/>
      <c r="E11" s="398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400"/>
      <c r="U11" s="401"/>
    </row>
    <row r="12" spans="1:21" x14ac:dyDescent="0.15">
      <c r="B12" s="661" t="s">
        <v>402</v>
      </c>
      <c r="C12" s="662"/>
      <c r="D12" s="394">
        <f>E12+K12+N12+R12</f>
        <v>5504</v>
      </c>
      <c r="E12" s="398">
        <f>SUM(F12:J12)</f>
        <v>5259</v>
      </c>
      <c r="F12" s="399">
        <f>SUM(F15:F19)</f>
        <v>120</v>
      </c>
      <c r="G12" s="399">
        <f>SUM(G15:G19)</f>
        <v>2365</v>
      </c>
      <c r="H12" s="399">
        <f>SUM(H15:H19)</f>
        <v>1094</v>
      </c>
      <c r="I12" s="399">
        <f>SUM(I15:I19)</f>
        <v>1166</v>
      </c>
      <c r="J12" s="399">
        <f>SUM(J15:J19)</f>
        <v>514</v>
      </c>
      <c r="K12" s="399">
        <f>SUM(L12:M12)</f>
        <v>66</v>
      </c>
      <c r="L12" s="399">
        <f>SUM(L15:L19)</f>
        <v>5</v>
      </c>
      <c r="M12" s="399">
        <f>SUM(M15:M19)</f>
        <v>61</v>
      </c>
      <c r="N12" s="399">
        <f>SUM(O12:Q12)</f>
        <v>162</v>
      </c>
      <c r="O12" s="399">
        <f t="shared" ref="O12:U12" si="0">SUM(O15:O19)</f>
        <v>87</v>
      </c>
      <c r="P12" s="399">
        <f t="shared" si="0"/>
        <v>32</v>
      </c>
      <c r="Q12" s="399">
        <f t="shared" si="0"/>
        <v>43</v>
      </c>
      <c r="R12" s="399">
        <f>SUM(S12:U12)</f>
        <v>17</v>
      </c>
      <c r="S12" s="399">
        <f t="shared" si="0"/>
        <v>5</v>
      </c>
      <c r="T12" s="399">
        <f t="shared" si="0"/>
        <v>12</v>
      </c>
      <c r="U12" s="402">
        <f t="shared" si="0"/>
        <v>0</v>
      </c>
    </row>
    <row r="13" spans="1:21" x14ac:dyDescent="0.15">
      <c r="B13" s="665"/>
      <c r="C13" s="666"/>
      <c r="D13" s="394"/>
      <c r="E13" s="398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403"/>
    </row>
    <row r="14" spans="1:21" x14ac:dyDescent="0.15">
      <c r="B14" s="665"/>
      <c r="C14" s="666"/>
      <c r="D14" s="394"/>
      <c r="E14" s="398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403"/>
    </row>
    <row r="15" spans="1:21" x14ac:dyDescent="0.15">
      <c r="B15" s="667" t="s">
        <v>403</v>
      </c>
      <c r="C15" s="668"/>
      <c r="D15" s="394">
        <f>D21+D23</f>
        <v>2986</v>
      </c>
      <c r="E15" s="404">
        <f>E21+E23</f>
        <v>2858</v>
      </c>
      <c r="F15" s="405">
        <f t="shared" ref="F15:U16" si="1">F21+F23</f>
        <v>51</v>
      </c>
      <c r="G15" s="405">
        <f t="shared" si="1"/>
        <v>1238</v>
      </c>
      <c r="H15" s="405">
        <f t="shared" si="1"/>
        <v>628</v>
      </c>
      <c r="I15" s="405">
        <f t="shared" si="1"/>
        <v>632</v>
      </c>
      <c r="J15" s="405">
        <f t="shared" si="1"/>
        <v>309</v>
      </c>
      <c r="K15" s="405">
        <f t="shared" si="1"/>
        <v>31</v>
      </c>
      <c r="L15" s="405">
        <f t="shared" si="1"/>
        <v>2</v>
      </c>
      <c r="M15" s="405">
        <f t="shared" si="1"/>
        <v>29</v>
      </c>
      <c r="N15" s="405">
        <f t="shared" si="1"/>
        <v>87</v>
      </c>
      <c r="O15" s="405">
        <f t="shared" si="1"/>
        <v>51</v>
      </c>
      <c r="P15" s="405">
        <f t="shared" si="1"/>
        <v>7</v>
      </c>
      <c r="Q15" s="405">
        <f t="shared" si="1"/>
        <v>29</v>
      </c>
      <c r="R15" s="405">
        <f t="shared" si="1"/>
        <v>10</v>
      </c>
      <c r="S15" s="405">
        <f t="shared" si="1"/>
        <v>3</v>
      </c>
      <c r="T15" s="405">
        <f t="shared" si="1"/>
        <v>7</v>
      </c>
      <c r="U15" s="406">
        <f t="shared" si="1"/>
        <v>0</v>
      </c>
    </row>
    <row r="16" spans="1:21" x14ac:dyDescent="0.15">
      <c r="B16" s="667" t="s">
        <v>404</v>
      </c>
      <c r="C16" s="668"/>
      <c r="D16" s="394">
        <f>D22+D24</f>
        <v>1982</v>
      </c>
      <c r="E16" s="404">
        <f>E22+E24</f>
        <v>1886</v>
      </c>
      <c r="F16" s="405">
        <f t="shared" si="1"/>
        <v>43</v>
      </c>
      <c r="G16" s="405">
        <f t="shared" si="1"/>
        <v>870</v>
      </c>
      <c r="H16" s="405">
        <f t="shared" si="1"/>
        <v>464</v>
      </c>
      <c r="I16" s="405">
        <f t="shared" si="1"/>
        <v>386</v>
      </c>
      <c r="J16" s="405">
        <f t="shared" si="1"/>
        <v>123</v>
      </c>
      <c r="K16" s="405">
        <f t="shared" si="1"/>
        <v>27</v>
      </c>
      <c r="L16" s="405">
        <f t="shared" si="1"/>
        <v>2</v>
      </c>
      <c r="M16" s="405">
        <f t="shared" si="1"/>
        <v>25</v>
      </c>
      <c r="N16" s="405">
        <f t="shared" si="1"/>
        <v>63</v>
      </c>
      <c r="O16" s="405">
        <f t="shared" si="1"/>
        <v>36</v>
      </c>
      <c r="P16" s="405">
        <f t="shared" si="1"/>
        <v>16</v>
      </c>
      <c r="Q16" s="405">
        <f t="shared" si="1"/>
        <v>11</v>
      </c>
      <c r="R16" s="405">
        <f t="shared" si="1"/>
        <v>6</v>
      </c>
      <c r="S16" s="405">
        <f t="shared" si="1"/>
        <v>2</v>
      </c>
      <c r="T16" s="405">
        <f t="shared" si="1"/>
        <v>4</v>
      </c>
      <c r="U16" s="406">
        <f t="shared" si="1"/>
        <v>0</v>
      </c>
    </row>
    <row r="17" spans="2:21" x14ac:dyDescent="0.15">
      <c r="B17" s="667" t="s">
        <v>405</v>
      </c>
      <c r="C17" s="668"/>
      <c r="D17" s="394">
        <f t="shared" ref="D17:U19" si="2">D25</f>
        <v>106</v>
      </c>
      <c r="E17" s="404">
        <f t="shared" si="2"/>
        <v>93</v>
      </c>
      <c r="F17" s="405">
        <f t="shared" si="2"/>
        <v>7</v>
      </c>
      <c r="G17" s="405">
        <f t="shared" si="2"/>
        <v>40</v>
      </c>
      <c r="H17" s="405">
        <f t="shared" si="2"/>
        <v>2</v>
      </c>
      <c r="I17" s="405">
        <f t="shared" si="2"/>
        <v>24</v>
      </c>
      <c r="J17" s="405">
        <f t="shared" si="2"/>
        <v>20</v>
      </c>
      <c r="K17" s="405">
        <f t="shared" si="2"/>
        <v>4</v>
      </c>
      <c r="L17" s="405">
        <f t="shared" si="2"/>
        <v>1</v>
      </c>
      <c r="M17" s="405">
        <f t="shared" si="2"/>
        <v>3</v>
      </c>
      <c r="N17" s="405">
        <f t="shared" si="2"/>
        <v>9</v>
      </c>
      <c r="O17" s="405">
        <f t="shared" si="2"/>
        <v>0</v>
      </c>
      <c r="P17" s="405">
        <f t="shared" si="2"/>
        <v>8</v>
      </c>
      <c r="Q17" s="405">
        <f t="shared" si="2"/>
        <v>1</v>
      </c>
      <c r="R17" s="405">
        <f t="shared" si="2"/>
        <v>0</v>
      </c>
      <c r="S17" s="405">
        <f t="shared" si="2"/>
        <v>0</v>
      </c>
      <c r="T17" s="405">
        <f t="shared" si="2"/>
        <v>0</v>
      </c>
      <c r="U17" s="406">
        <f t="shared" si="2"/>
        <v>0</v>
      </c>
    </row>
    <row r="18" spans="2:21" x14ac:dyDescent="0.15">
      <c r="B18" s="667" t="s">
        <v>406</v>
      </c>
      <c r="C18" s="668"/>
      <c r="D18" s="394">
        <f t="shared" si="2"/>
        <v>78</v>
      </c>
      <c r="E18" s="404">
        <f t="shared" si="2"/>
        <v>77</v>
      </c>
      <c r="F18" s="405">
        <f t="shared" si="2"/>
        <v>6</v>
      </c>
      <c r="G18" s="405">
        <f t="shared" si="2"/>
        <v>40</v>
      </c>
      <c r="H18" s="405">
        <f t="shared" si="2"/>
        <v>0</v>
      </c>
      <c r="I18" s="405">
        <f t="shared" si="2"/>
        <v>26</v>
      </c>
      <c r="J18" s="405">
        <f t="shared" si="2"/>
        <v>5</v>
      </c>
      <c r="K18" s="405">
        <f t="shared" si="2"/>
        <v>0</v>
      </c>
      <c r="L18" s="405">
        <f t="shared" si="2"/>
        <v>0</v>
      </c>
      <c r="M18" s="405">
        <f t="shared" si="2"/>
        <v>0</v>
      </c>
      <c r="N18" s="405">
        <f t="shared" si="2"/>
        <v>1</v>
      </c>
      <c r="O18" s="405">
        <f t="shared" si="2"/>
        <v>0</v>
      </c>
      <c r="P18" s="405">
        <f t="shared" si="2"/>
        <v>0</v>
      </c>
      <c r="Q18" s="405">
        <f t="shared" si="2"/>
        <v>1</v>
      </c>
      <c r="R18" s="405">
        <f t="shared" si="2"/>
        <v>0</v>
      </c>
      <c r="S18" s="405">
        <f t="shared" si="2"/>
        <v>0</v>
      </c>
      <c r="T18" s="405">
        <f t="shared" si="2"/>
        <v>0</v>
      </c>
      <c r="U18" s="406">
        <f t="shared" si="2"/>
        <v>0</v>
      </c>
    </row>
    <row r="19" spans="2:21" x14ac:dyDescent="0.15">
      <c r="B19" s="667" t="s">
        <v>407</v>
      </c>
      <c r="C19" s="668"/>
      <c r="D19" s="394">
        <f t="shared" si="2"/>
        <v>352</v>
      </c>
      <c r="E19" s="404">
        <f t="shared" si="2"/>
        <v>345</v>
      </c>
      <c r="F19" s="405">
        <f t="shared" si="2"/>
        <v>13</v>
      </c>
      <c r="G19" s="405">
        <f t="shared" si="2"/>
        <v>177</v>
      </c>
      <c r="H19" s="405">
        <f t="shared" si="2"/>
        <v>0</v>
      </c>
      <c r="I19" s="405">
        <f t="shared" si="2"/>
        <v>98</v>
      </c>
      <c r="J19" s="405">
        <f t="shared" si="2"/>
        <v>57</v>
      </c>
      <c r="K19" s="405">
        <f t="shared" si="2"/>
        <v>4</v>
      </c>
      <c r="L19" s="405">
        <f t="shared" si="2"/>
        <v>0</v>
      </c>
      <c r="M19" s="405">
        <f t="shared" si="2"/>
        <v>4</v>
      </c>
      <c r="N19" s="405">
        <f t="shared" si="2"/>
        <v>2</v>
      </c>
      <c r="O19" s="405">
        <f t="shared" si="2"/>
        <v>0</v>
      </c>
      <c r="P19" s="405">
        <f t="shared" si="2"/>
        <v>1</v>
      </c>
      <c r="Q19" s="405">
        <f t="shared" si="2"/>
        <v>1</v>
      </c>
      <c r="R19" s="405">
        <f t="shared" si="2"/>
        <v>1</v>
      </c>
      <c r="S19" s="405">
        <f t="shared" si="2"/>
        <v>0</v>
      </c>
      <c r="T19" s="405">
        <f t="shared" si="2"/>
        <v>1</v>
      </c>
      <c r="U19" s="406">
        <f t="shared" si="2"/>
        <v>0</v>
      </c>
    </row>
    <row r="20" spans="2:21" x14ac:dyDescent="0.15">
      <c r="B20" s="669"/>
      <c r="C20" s="670"/>
      <c r="D20" s="394"/>
      <c r="E20" s="398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403"/>
    </row>
    <row r="21" spans="2:21" x14ac:dyDescent="0.15">
      <c r="B21" s="663" t="s">
        <v>408</v>
      </c>
      <c r="C21" s="664"/>
      <c r="D21" s="407">
        <f>D29</f>
        <v>2689</v>
      </c>
      <c r="E21" s="404">
        <f>E29</f>
        <v>2571</v>
      </c>
      <c r="F21" s="408">
        <f t="shared" ref="F21:U21" si="3">F29</f>
        <v>34</v>
      </c>
      <c r="G21" s="408">
        <f t="shared" si="3"/>
        <v>1111</v>
      </c>
      <c r="H21" s="408">
        <f t="shared" si="3"/>
        <v>628</v>
      </c>
      <c r="I21" s="408">
        <f t="shared" si="3"/>
        <v>528</v>
      </c>
      <c r="J21" s="408">
        <f t="shared" si="3"/>
        <v>270</v>
      </c>
      <c r="K21" s="408">
        <f t="shared" si="3"/>
        <v>23</v>
      </c>
      <c r="L21" s="408">
        <f t="shared" si="3"/>
        <v>0</v>
      </c>
      <c r="M21" s="408">
        <f t="shared" si="3"/>
        <v>23</v>
      </c>
      <c r="N21" s="408">
        <f t="shared" si="3"/>
        <v>85</v>
      </c>
      <c r="O21" s="408">
        <f t="shared" si="3"/>
        <v>51</v>
      </c>
      <c r="P21" s="408">
        <f t="shared" si="3"/>
        <v>7</v>
      </c>
      <c r="Q21" s="408">
        <f t="shared" si="3"/>
        <v>27</v>
      </c>
      <c r="R21" s="408">
        <f t="shared" si="3"/>
        <v>10</v>
      </c>
      <c r="S21" s="408">
        <f t="shared" si="3"/>
        <v>3</v>
      </c>
      <c r="T21" s="408">
        <f t="shared" si="3"/>
        <v>7</v>
      </c>
      <c r="U21" s="402">
        <f t="shared" si="3"/>
        <v>0</v>
      </c>
    </row>
    <row r="22" spans="2:21" x14ac:dyDescent="0.15">
      <c r="B22" s="671" t="s">
        <v>409</v>
      </c>
      <c r="C22" s="672"/>
      <c r="D22" s="407">
        <f>D30</f>
        <v>1673</v>
      </c>
      <c r="E22" s="404">
        <f t="shared" ref="E22:U22" si="4">E30</f>
        <v>1597</v>
      </c>
      <c r="F22" s="408">
        <f t="shared" si="4"/>
        <v>30</v>
      </c>
      <c r="G22" s="408">
        <f t="shared" si="4"/>
        <v>739</v>
      </c>
      <c r="H22" s="408">
        <f t="shared" si="4"/>
        <v>463</v>
      </c>
      <c r="I22" s="408">
        <f t="shared" si="4"/>
        <v>276</v>
      </c>
      <c r="J22" s="408">
        <f t="shared" si="4"/>
        <v>89</v>
      </c>
      <c r="K22" s="408">
        <f t="shared" si="4"/>
        <v>15</v>
      </c>
      <c r="L22" s="408">
        <f t="shared" si="4"/>
        <v>1</v>
      </c>
      <c r="M22" s="408">
        <f t="shared" si="4"/>
        <v>14</v>
      </c>
      <c r="N22" s="408">
        <f t="shared" si="4"/>
        <v>57</v>
      </c>
      <c r="O22" s="408">
        <f t="shared" si="4"/>
        <v>35</v>
      </c>
      <c r="P22" s="408">
        <f t="shared" si="4"/>
        <v>12</v>
      </c>
      <c r="Q22" s="408">
        <f t="shared" si="4"/>
        <v>10</v>
      </c>
      <c r="R22" s="408">
        <f t="shared" si="4"/>
        <v>4</v>
      </c>
      <c r="S22" s="408">
        <f t="shared" si="4"/>
        <v>2</v>
      </c>
      <c r="T22" s="408">
        <f t="shared" si="4"/>
        <v>2</v>
      </c>
      <c r="U22" s="402">
        <f t="shared" si="4"/>
        <v>0</v>
      </c>
    </row>
    <row r="23" spans="2:21" x14ac:dyDescent="0.15">
      <c r="B23" s="671" t="s">
        <v>410</v>
      </c>
      <c r="C23" s="664"/>
      <c r="D23" s="407">
        <f>D32+D39+D41+D42+D47+D60</f>
        <v>297</v>
      </c>
      <c r="E23" s="404">
        <f>E32+E39+E41+E42+E47+E60</f>
        <v>287</v>
      </c>
      <c r="F23" s="405">
        <f t="shared" ref="F23:U23" si="5">F32+F39+F41+F42+F47+F60</f>
        <v>17</v>
      </c>
      <c r="G23" s="405">
        <f t="shared" si="5"/>
        <v>127</v>
      </c>
      <c r="H23" s="405">
        <f t="shared" si="5"/>
        <v>0</v>
      </c>
      <c r="I23" s="405">
        <f t="shared" si="5"/>
        <v>104</v>
      </c>
      <c r="J23" s="405">
        <f t="shared" si="5"/>
        <v>39</v>
      </c>
      <c r="K23" s="405">
        <f t="shared" si="5"/>
        <v>8</v>
      </c>
      <c r="L23" s="405">
        <f t="shared" si="5"/>
        <v>2</v>
      </c>
      <c r="M23" s="405">
        <f t="shared" si="5"/>
        <v>6</v>
      </c>
      <c r="N23" s="405">
        <f t="shared" si="5"/>
        <v>2</v>
      </c>
      <c r="O23" s="405">
        <f t="shared" si="5"/>
        <v>0</v>
      </c>
      <c r="P23" s="405">
        <f t="shared" si="5"/>
        <v>0</v>
      </c>
      <c r="Q23" s="405">
        <f t="shared" si="5"/>
        <v>2</v>
      </c>
      <c r="R23" s="405">
        <f t="shared" si="5"/>
        <v>0</v>
      </c>
      <c r="S23" s="405">
        <f t="shared" si="5"/>
        <v>0</v>
      </c>
      <c r="T23" s="405">
        <f t="shared" si="5"/>
        <v>0</v>
      </c>
      <c r="U23" s="406">
        <f t="shared" si="5"/>
        <v>0</v>
      </c>
    </row>
    <row r="24" spans="2:21" x14ac:dyDescent="0.15">
      <c r="B24" s="671" t="s">
        <v>411</v>
      </c>
      <c r="C24" s="664"/>
      <c r="D24" s="407">
        <f>D33+D35+D36+D45+D48+D49+D50</f>
        <v>309</v>
      </c>
      <c r="E24" s="404">
        <f>E33+E35+E36+E45+E48+E49+E50</f>
        <v>289</v>
      </c>
      <c r="F24" s="405">
        <f t="shared" ref="F24:U24" si="6">F33+F35+F36+F45+F48+F49+F50</f>
        <v>13</v>
      </c>
      <c r="G24" s="405">
        <f t="shared" si="6"/>
        <v>131</v>
      </c>
      <c r="H24" s="405">
        <f t="shared" si="6"/>
        <v>1</v>
      </c>
      <c r="I24" s="405">
        <f t="shared" si="6"/>
        <v>110</v>
      </c>
      <c r="J24" s="405">
        <f t="shared" si="6"/>
        <v>34</v>
      </c>
      <c r="K24" s="405">
        <f t="shared" si="6"/>
        <v>12</v>
      </c>
      <c r="L24" s="405">
        <f t="shared" si="6"/>
        <v>1</v>
      </c>
      <c r="M24" s="405">
        <f t="shared" si="6"/>
        <v>11</v>
      </c>
      <c r="N24" s="405">
        <f t="shared" si="6"/>
        <v>6</v>
      </c>
      <c r="O24" s="405">
        <f t="shared" si="6"/>
        <v>1</v>
      </c>
      <c r="P24" s="405">
        <f t="shared" si="6"/>
        <v>4</v>
      </c>
      <c r="Q24" s="405">
        <f t="shared" si="6"/>
        <v>1</v>
      </c>
      <c r="R24" s="405">
        <f t="shared" si="6"/>
        <v>2</v>
      </c>
      <c r="S24" s="405">
        <f t="shared" si="6"/>
        <v>0</v>
      </c>
      <c r="T24" s="405">
        <f t="shared" si="6"/>
        <v>2</v>
      </c>
      <c r="U24" s="406">
        <f t="shared" si="6"/>
        <v>0</v>
      </c>
    </row>
    <row r="25" spans="2:21" x14ac:dyDescent="0.15">
      <c r="B25" s="671" t="s">
        <v>412</v>
      </c>
      <c r="C25" s="664"/>
      <c r="D25" s="407">
        <f>D37+D38</f>
        <v>106</v>
      </c>
      <c r="E25" s="404">
        <f>E37+E38</f>
        <v>93</v>
      </c>
      <c r="F25" s="405">
        <f t="shared" ref="F25:U25" si="7">F37+F38</f>
        <v>7</v>
      </c>
      <c r="G25" s="405">
        <f t="shared" si="7"/>
        <v>40</v>
      </c>
      <c r="H25" s="405">
        <f t="shared" si="7"/>
        <v>2</v>
      </c>
      <c r="I25" s="405">
        <f t="shared" si="7"/>
        <v>24</v>
      </c>
      <c r="J25" s="405">
        <f t="shared" si="7"/>
        <v>20</v>
      </c>
      <c r="K25" s="405">
        <f t="shared" si="7"/>
        <v>4</v>
      </c>
      <c r="L25" s="405">
        <f t="shared" si="7"/>
        <v>1</v>
      </c>
      <c r="M25" s="405">
        <f t="shared" si="7"/>
        <v>3</v>
      </c>
      <c r="N25" s="405">
        <f t="shared" si="7"/>
        <v>9</v>
      </c>
      <c r="O25" s="405">
        <f t="shared" si="7"/>
        <v>0</v>
      </c>
      <c r="P25" s="405">
        <f t="shared" si="7"/>
        <v>8</v>
      </c>
      <c r="Q25" s="405">
        <f t="shared" si="7"/>
        <v>1</v>
      </c>
      <c r="R25" s="405">
        <f t="shared" si="7"/>
        <v>0</v>
      </c>
      <c r="S25" s="405">
        <f t="shared" si="7"/>
        <v>0</v>
      </c>
      <c r="T25" s="405">
        <f t="shared" si="7"/>
        <v>0</v>
      </c>
      <c r="U25" s="406">
        <f t="shared" si="7"/>
        <v>0</v>
      </c>
    </row>
    <row r="26" spans="2:21" x14ac:dyDescent="0.15">
      <c r="B26" s="663" t="s">
        <v>413</v>
      </c>
      <c r="C26" s="664"/>
      <c r="D26" s="407">
        <f>D43+D51</f>
        <v>78</v>
      </c>
      <c r="E26" s="404">
        <f>E43+E51</f>
        <v>77</v>
      </c>
      <c r="F26" s="405">
        <f t="shared" ref="F26:U26" si="8">F43+F51</f>
        <v>6</v>
      </c>
      <c r="G26" s="405">
        <f t="shared" si="8"/>
        <v>40</v>
      </c>
      <c r="H26" s="405">
        <f t="shared" si="8"/>
        <v>0</v>
      </c>
      <c r="I26" s="405">
        <f t="shared" si="8"/>
        <v>26</v>
      </c>
      <c r="J26" s="405">
        <f t="shared" si="8"/>
        <v>5</v>
      </c>
      <c r="K26" s="405">
        <f t="shared" si="8"/>
        <v>0</v>
      </c>
      <c r="L26" s="405">
        <f t="shared" si="8"/>
        <v>0</v>
      </c>
      <c r="M26" s="405">
        <f t="shared" si="8"/>
        <v>0</v>
      </c>
      <c r="N26" s="405">
        <f t="shared" si="8"/>
        <v>1</v>
      </c>
      <c r="O26" s="405">
        <f t="shared" si="8"/>
        <v>0</v>
      </c>
      <c r="P26" s="405">
        <f t="shared" si="8"/>
        <v>0</v>
      </c>
      <c r="Q26" s="405">
        <f t="shared" si="8"/>
        <v>1</v>
      </c>
      <c r="R26" s="405">
        <f t="shared" si="8"/>
        <v>0</v>
      </c>
      <c r="S26" s="405">
        <f t="shared" si="8"/>
        <v>0</v>
      </c>
      <c r="T26" s="405">
        <f t="shared" si="8"/>
        <v>0</v>
      </c>
      <c r="U26" s="406">
        <f t="shared" si="8"/>
        <v>0</v>
      </c>
    </row>
    <row r="27" spans="2:21" x14ac:dyDescent="0.15">
      <c r="B27" s="671" t="s">
        <v>414</v>
      </c>
      <c r="C27" s="664"/>
      <c r="D27" s="407">
        <f>D31+D44+D53+D54+D55+D56+D57+D59</f>
        <v>352</v>
      </c>
      <c r="E27" s="404">
        <f>E31+E44+E53+E54+E55+E56+E57+E59</f>
        <v>345</v>
      </c>
      <c r="F27" s="405">
        <f t="shared" ref="F27:U27" si="9">F31+F44+F53+F54+F55+F56+F57+F59</f>
        <v>13</v>
      </c>
      <c r="G27" s="405">
        <f t="shared" si="9"/>
        <v>177</v>
      </c>
      <c r="H27" s="405">
        <f t="shared" si="9"/>
        <v>0</v>
      </c>
      <c r="I27" s="405">
        <f t="shared" si="9"/>
        <v>98</v>
      </c>
      <c r="J27" s="405">
        <f t="shared" si="9"/>
        <v>57</v>
      </c>
      <c r="K27" s="405">
        <f t="shared" si="9"/>
        <v>4</v>
      </c>
      <c r="L27" s="405">
        <f t="shared" si="9"/>
        <v>0</v>
      </c>
      <c r="M27" s="405">
        <f t="shared" si="9"/>
        <v>4</v>
      </c>
      <c r="N27" s="405">
        <f t="shared" si="9"/>
        <v>2</v>
      </c>
      <c r="O27" s="405">
        <f t="shared" si="9"/>
        <v>0</v>
      </c>
      <c r="P27" s="405">
        <f t="shared" si="9"/>
        <v>1</v>
      </c>
      <c r="Q27" s="405">
        <f t="shared" si="9"/>
        <v>1</v>
      </c>
      <c r="R27" s="405">
        <f t="shared" si="9"/>
        <v>1</v>
      </c>
      <c r="S27" s="405">
        <f t="shared" si="9"/>
        <v>0</v>
      </c>
      <c r="T27" s="405">
        <f t="shared" si="9"/>
        <v>1</v>
      </c>
      <c r="U27" s="406">
        <f t="shared" si="9"/>
        <v>0</v>
      </c>
    </row>
    <row r="28" spans="2:21" x14ac:dyDescent="0.15">
      <c r="B28" s="665"/>
      <c r="C28" s="666"/>
      <c r="D28" s="394"/>
      <c r="E28" s="398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403"/>
    </row>
    <row r="29" spans="2:21" x14ac:dyDescent="0.15">
      <c r="B29" s="373"/>
      <c r="C29" s="409" t="s">
        <v>415</v>
      </c>
      <c r="D29" s="394">
        <f>E29+K29+N29+R29</f>
        <v>2689</v>
      </c>
      <c r="E29" s="404">
        <f t="shared" ref="E29:E60" si="10">SUM(F29:J29)</f>
        <v>2571</v>
      </c>
      <c r="F29" s="410">
        <v>34</v>
      </c>
      <c r="G29" s="410">
        <v>1111</v>
      </c>
      <c r="H29" s="410">
        <v>628</v>
      </c>
      <c r="I29" s="410">
        <v>528</v>
      </c>
      <c r="J29" s="410">
        <v>270</v>
      </c>
      <c r="K29" s="410">
        <f t="shared" ref="K29:K60" si="11">SUM(L29:M29)</f>
        <v>23</v>
      </c>
      <c r="L29" s="410">
        <v>0</v>
      </c>
      <c r="M29" s="410">
        <v>23</v>
      </c>
      <c r="N29" s="410">
        <f t="shared" ref="N29:N60" si="12">SUM(O29:Q29)</f>
        <v>85</v>
      </c>
      <c r="O29" s="410">
        <v>51</v>
      </c>
      <c r="P29" s="410">
        <v>7</v>
      </c>
      <c r="Q29" s="410">
        <v>27</v>
      </c>
      <c r="R29" s="410">
        <f t="shared" ref="R29:R60" si="13">SUM(S29:U29)</f>
        <v>10</v>
      </c>
      <c r="S29" s="410">
        <v>3</v>
      </c>
      <c r="T29" s="410">
        <v>7</v>
      </c>
      <c r="U29" s="411">
        <v>0</v>
      </c>
    </row>
    <row r="30" spans="2:21" x14ac:dyDescent="0.15">
      <c r="B30" s="373"/>
      <c r="C30" s="409" t="s">
        <v>416</v>
      </c>
      <c r="D30" s="394">
        <f t="shared" ref="D30:D60" si="14">E30+K30+N30+R30</f>
        <v>1673</v>
      </c>
      <c r="E30" s="404">
        <f t="shared" si="10"/>
        <v>1597</v>
      </c>
      <c r="F30" s="410">
        <v>30</v>
      </c>
      <c r="G30" s="410">
        <v>739</v>
      </c>
      <c r="H30" s="410">
        <v>463</v>
      </c>
      <c r="I30" s="410">
        <v>276</v>
      </c>
      <c r="J30" s="410">
        <v>89</v>
      </c>
      <c r="K30" s="410">
        <f t="shared" si="11"/>
        <v>15</v>
      </c>
      <c r="L30" s="410">
        <v>1</v>
      </c>
      <c r="M30" s="410">
        <v>14</v>
      </c>
      <c r="N30" s="410">
        <f t="shared" si="12"/>
        <v>57</v>
      </c>
      <c r="O30" s="410">
        <v>35</v>
      </c>
      <c r="P30" s="410">
        <v>12</v>
      </c>
      <c r="Q30" s="410">
        <v>10</v>
      </c>
      <c r="R30" s="410">
        <f t="shared" si="13"/>
        <v>4</v>
      </c>
      <c r="S30" s="410">
        <v>2</v>
      </c>
      <c r="T30" s="410">
        <v>2</v>
      </c>
      <c r="U30" s="411">
        <v>0</v>
      </c>
    </row>
    <row r="31" spans="2:21" x14ac:dyDescent="0.15">
      <c r="B31" s="373"/>
      <c r="C31" s="409" t="s">
        <v>417</v>
      </c>
      <c r="D31" s="394">
        <f t="shared" si="14"/>
        <v>271</v>
      </c>
      <c r="E31" s="404">
        <f t="shared" si="10"/>
        <v>265</v>
      </c>
      <c r="F31" s="410">
        <v>9</v>
      </c>
      <c r="G31" s="410">
        <v>150</v>
      </c>
      <c r="H31" s="410">
        <v>0</v>
      </c>
      <c r="I31" s="410">
        <v>70</v>
      </c>
      <c r="J31" s="410">
        <v>36</v>
      </c>
      <c r="K31" s="410">
        <f t="shared" si="11"/>
        <v>4</v>
      </c>
      <c r="L31" s="410">
        <v>0</v>
      </c>
      <c r="M31" s="410">
        <v>4</v>
      </c>
      <c r="N31" s="410">
        <f t="shared" si="12"/>
        <v>2</v>
      </c>
      <c r="O31" s="410">
        <v>0</v>
      </c>
      <c r="P31" s="410">
        <v>1</v>
      </c>
      <c r="Q31" s="410">
        <v>1</v>
      </c>
      <c r="R31" s="410">
        <f t="shared" si="13"/>
        <v>0</v>
      </c>
      <c r="S31" s="410">
        <v>0</v>
      </c>
      <c r="T31" s="410">
        <v>0</v>
      </c>
      <c r="U31" s="411">
        <v>0</v>
      </c>
    </row>
    <row r="32" spans="2:21" x14ac:dyDescent="0.15">
      <c r="B32" s="373"/>
      <c r="C32" s="409" t="s">
        <v>418</v>
      </c>
      <c r="D32" s="394">
        <f t="shared" si="14"/>
        <v>103</v>
      </c>
      <c r="E32" s="404">
        <f t="shared" si="10"/>
        <v>100</v>
      </c>
      <c r="F32" s="410">
        <v>10</v>
      </c>
      <c r="G32" s="410">
        <v>46</v>
      </c>
      <c r="H32" s="410">
        <v>0</v>
      </c>
      <c r="I32" s="410">
        <v>35</v>
      </c>
      <c r="J32" s="410">
        <v>9</v>
      </c>
      <c r="K32" s="410">
        <f t="shared" si="11"/>
        <v>2</v>
      </c>
      <c r="L32" s="410">
        <v>1</v>
      </c>
      <c r="M32" s="410">
        <v>1</v>
      </c>
      <c r="N32" s="410">
        <f t="shared" si="12"/>
        <v>1</v>
      </c>
      <c r="O32" s="410">
        <v>0</v>
      </c>
      <c r="P32" s="410">
        <v>0</v>
      </c>
      <c r="Q32" s="410">
        <v>1</v>
      </c>
      <c r="R32" s="410">
        <f t="shared" si="13"/>
        <v>0</v>
      </c>
      <c r="S32" s="410">
        <v>0</v>
      </c>
      <c r="T32" s="410">
        <v>0</v>
      </c>
      <c r="U32" s="411">
        <v>0</v>
      </c>
    </row>
    <row r="33" spans="2:21" x14ac:dyDescent="0.15">
      <c r="B33" s="373"/>
      <c r="C33" s="409" t="s">
        <v>419</v>
      </c>
      <c r="D33" s="394">
        <f t="shared" si="14"/>
        <v>90</v>
      </c>
      <c r="E33" s="404">
        <f t="shared" si="10"/>
        <v>85</v>
      </c>
      <c r="F33" s="410">
        <v>3</v>
      </c>
      <c r="G33" s="410">
        <v>47</v>
      </c>
      <c r="H33" s="410">
        <v>0</v>
      </c>
      <c r="I33" s="410">
        <v>27</v>
      </c>
      <c r="J33" s="410">
        <v>8</v>
      </c>
      <c r="K33" s="410">
        <f t="shared" si="11"/>
        <v>4</v>
      </c>
      <c r="L33" s="410">
        <v>0</v>
      </c>
      <c r="M33" s="410">
        <v>4</v>
      </c>
      <c r="N33" s="410">
        <f t="shared" si="12"/>
        <v>1</v>
      </c>
      <c r="O33" s="410">
        <v>0</v>
      </c>
      <c r="P33" s="410">
        <v>0</v>
      </c>
      <c r="Q33" s="410">
        <v>1</v>
      </c>
      <c r="R33" s="410">
        <f t="shared" si="13"/>
        <v>0</v>
      </c>
      <c r="S33" s="410">
        <v>0</v>
      </c>
      <c r="T33" s="410">
        <v>0</v>
      </c>
      <c r="U33" s="411">
        <v>0</v>
      </c>
    </row>
    <row r="34" spans="2:21" x14ac:dyDescent="0.15">
      <c r="B34" s="373"/>
      <c r="C34" s="412"/>
      <c r="D34" s="394"/>
      <c r="E34" s="404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1"/>
    </row>
    <row r="35" spans="2:21" x14ac:dyDescent="0.15">
      <c r="B35" s="373"/>
      <c r="C35" s="409" t="s">
        <v>420</v>
      </c>
      <c r="D35" s="394">
        <f t="shared" si="14"/>
        <v>43</v>
      </c>
      <c r="E35" s="404">
        <f t="shared" si="10"/>
        <v>42</v>
      </c>
      <c r="F35" s="410">
        <v>3</v>
      </c>
      <c r="G35" s="410">
        <v>16</v>
      </c>
      <c r="H35" s="410">
        <v>0</v>
      </c>
      <c r="I35" s="410">
        <v>18</v>
      </c>
      <c r="J35" s="410">
        <v>5</v>
      </c>
      <c r="K35" s="410">
        <f t="shared" si="11"/>
        <v>0</v>
      </c>
      <c r="L35" s="410">
        <v>0</v>
      </c>
      <c r="M35" s="410">
        <v>0</v>
      </c>
      <c r="N35" s="410">
        <f t="shared" si="12"/>
        <v>0</v>
      </c>
      <c r="O35" s="410">
        <v>0</v>
      </c>
      <c r="P35" s="410">
        <v>0</v>
      </c>
      <c r="Q35" s="410">
        <v>0</v>
      </c>
      <c r="R35" s="410">
        <f t="shared" si="13"/>
        <v>1</v>
      </c>
      <c r="S35" s="410">
        <v>0</v>
      </c>
      <c r="T35" s="410">
        <v>1</v>
      </c>
      <c r="U35" s="411">
        <v>0</v>
      </c>
    </row>
    <row r="36" spans="2:21" x14ac:dyDescent="0.15">
      <c r="B36" s="373"/>
      <c r="C36" s="409" t="s">
        <v>421</v>
      </c>
      <c r="D36" s="394">
        <f t="shared" si="14"/>
        <v>75</v>
      </c>
      <c r="E36" s="404">
        <f t="shared" si="10"/>
        <v>64</v>
      </c>
      <c r="F36" s="410">
        <v>2</v>
      </c>
      <c r="G36" s="410">
        <v>13</v>
      </c>
      <c r="H36" s="410">
        <v>1</v>
      </c>
      <c r="I36" s="410">
        <v>34</v>
      </c>
      <c r="J36" s="410">
        <v>14</v>
      </c>
      <c r="K36" s="410">
        <f t="shared" si="11"/>
        <v>5</v>
      </c>
      <c r="L36" s="410">
        <v>1</v>
      </c>
      <c r="M36" s="410">
        <v>4</v>
      </c>
      <c r="N36" s="410">
        <f t="shared" si="12"/>
        <v>5</v>
      </c>
      <c r="O36" s="410">
        <v>1</v>
      </c>
      <c r="P36" s="410">
        <v>4</v>
      </c>
      <c r="Q36" s="410">
        <v>0</v>
      </c>
      <c r="R36" s="410">
        <f t="shared" si="13"/>
        <v>1</v>
      </c>
      <c r="S36" s="410">
        <v>0</v>
      </c>
      <c r="T36" s="410">
        <v>1</v>
      </c>
      <c r="U36" s="411">
        <v>0</v>
      </c>
    </row>
    <row r="37" spans="2:21" x14ac:dyDescent="0.15">
      <c r="B37" s="373"/>
      <c r="C37" s="409" t="s">
        <v>422</v>
      </c>
      <c r="D37" s="394">
        <f t="shared" si="14"/>
        <v>73</v>
      </c>
      <c r="E37" s="404">
        <f t="shared" si="10"/>
        <v>63</v>
      </c>
      <c r="F37" s="410">
        <v>3</v>
      </c>
      <c r="G37" s="410">
        <v>31</v>
      </c>
      <c r="H37" s="410">
        <v>2</v>
      </c>
      <c r="I37" s="410">
        <v>14</v>
      </c>
      <c r="J37" s="410">
        <v>13</v>
      </c>
      <c r="K37" s="410">
        <f t="shared" si="11"/>
        <v>2</v>
      </c>
      <c r="L37" s="410">
        <v>0</v>
      </c>
      <c r="M37" s="410">
        <v>2</v>
      </c>
      <c r="N37" s="410">
        <f t="shared" si="12"/>
        <v>8</v>
      </c>
      <c r="O37" s="410">
        <v>0</v>
      </c>
      <c r="P37" s="410">
        <v>7</v>
      </c>
      <c r="Q37" s="410">
        <v>1</v>
      </c>
      <c r="R37" s="410">
        <f t="shared" si="13"/>
        <v>0</v>
      </c>
      <c r="S37" s="410">
        <v>0</v>
      </c>
      <c r="T37" s="410">
        <v>0</v>
      </c>
      <c r="U37" s="411">
        <v>0</v>
      </c>
    </row>
    <row r="38" spans="2:21" x14ac:dyDescent="0.15">
      <c r="B38" s="373"/>
      <c r="C38" s="409" t="s">
        <v>423</v>
      </c>
      <c r="D38" s="394">
        <f t="shared" si="14"/>
        <v>33</v>
      </c>
      <c r="E38" s="404">
        <f t="shared" si="10"/>
        <v>30</v>
      </c>
      <c r="F38" s="410">
        <v>4</v>
      </c>
      <c r="G38" s="410">
        <v>9</v>
      </c>
      <c r="H38" s="410">
        <v>0</v>
      </c>
      <c r="I38" s="410">
        <v>10</v>
      </c>
      <c r="J38" s="410">
        <v>7</v>
      </c>
      <c r="K38" s="410">
        <f t="shared" si="11"/>
        <v>2</v>
      </c>
      <c r="L38" s="410">
        <v>1</v>
      </c>
      <c r="M38" s="410">
        <v>1</v>
      </c>
      <c r="N38" s="410">
        <f t="shared" si="12"/>
        <v>1</v>
      </c>
      <c r="O38" s="410">
        <v>0</v>
      </c>
      <c r="P38" s="410">
        <v>1</v>
      </c>
      <c r="Q38" s="410">
        <v>0</v>
      </c>
      <c r="R38" s="410">
        <f t="shared" si="13"/>
        <v>0</v>
      </c>
      <c r="S38" s="410">
        <v>0</v>
      </c>
      <c r="T38" s="410">
        <v>0</v>
      </c>
      <c r="U38" s="411">
        <v>0</v>
      </c>
    </row>
    <row r="39" spans="2:21" x14ac:dyDescent="0.15">
      <c r="B39" s="373"/>
      <c r="C39" s="409" t="s">
        <v>424</v>
      </c>
      <c r="D39" s="394">
        <f t="shared" si="14"/>
        <v>49</v>
      </c>
      <c r="E39" s="404">
        <f t="shared" si="10"/>
        <v>48</v>
      </c>
      <c r="F39" s="410">
        <v>3</v>
      </c>
      <c r="G39" s="410">
        <v>21</v>
      </c>
      <c r="H39" s="410">
        <v>0</v>
      </c>
      <c r="I39" s="410">
        <v>15</v>
      </c>
      <c r="J39" s="410">
        <v>9</v>
      </c>
      <c r="K39" s="410">
        <f t="shared" si="11"/>
        <v>1</v>
      </c>
      <c r="L39" s="410">
        <v>1</v>
      </c>
      <c r="M39" s="410">
        <v>0</v>
      </c>
      <c r="N39" s="410">
        <f t="shared" si="12"/>
        <v>0</v>
      </c>
      <c r="O39" s="410">
        <v>0</v>
      </c>
      <c r="P39" s="410">
        <v>0</v>
      </c>
      <c r="Q39" s="410">
        <v>0</v>
      </c>
      <c r="R39" s="410">
        <f t="shared" si="13"/>
        <v>0</v>
      </c>
      <c r="S39" s="410">
        <v>0</v>
      </c>
      <c r="T39" s="410">
        <v>0</v>
      </c>
      <c r="U39" s="411">
        <v>0</v>
      </c>
    </row>
    <row r="40" spans="2:21" x14ac:dyDescent="0.15">
      <c r="B40" s="373"/>
      <c r="C40" s="412"/>
      <c r="D40" s="394"/>
      <c r="E40" s="404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1"/>
    </row>
    <row r="41" spans="2:21" x14ac:dyDescent="0.15">
      <c r="B41" s="373"/>
      <c r="C41" s="413" t="s">
        <v>425</v>
      </c>
      <c r="D41" s="394">
        <f t="shared" si="14"/>
        <v>58</v>
      </c>
      <c r="E41" s="404">
        <f t="shared" si="10"/>
        <v>57</v>
      </c>
      <c r="F41" s="410">
        <v>1</v>
      </c>
      <c r="G41" s="410">
        <v>29</v>
      </c>
      <c r="H41" s="410">
        <v>0</v>
      </c>
      <c r="I41" s="410">
        <v>18</v>
      </c>
      <c r="J41" s="410">
        <v>9</v>
      </c>
      <c r="K41" s="410">
        <f t="shared" si="11"/>
        <v>1</v>
      </c>
      <c r="L41" s="410">
        <v>0</v>
      </c>
      <c r="M41" s="410">
        <v>1</v>
      </c>
      <c r="N41" s="410">
        <f t="shared" si="12"/>
        <v>0</v>
      </c>
      <c r="O41" s="410">
        <v>0</v>
      </c>
      <c r="P41" s="410">
        <v>0</v>
      </c>
      <c r="Q41" s="410">
        <v>0</v>
      </c>
      <c r="R41" s="410">
        <f t="shared" si="13"/>
        <v>0</v>
      </c>
      <c r="S41" s="410">
        <v>0</v>
      </c>
      <c r="T41" s="410">
        <v>0</v>
      </c>
      <c r="U41" s="411">
        <v>0</v>
      </c>
    </row>
    <row r="42" spans="2:21" x14ac:dyDescent="0.15">
      <c r="B42" s="373"/>
      <c r="C42" s="413" t="s">
        <v>426</v>
      </c>
      <c r="D42" s="394">
        <f t="shared" si="14"/>
        <v>47</v>
      </c>
      <c r="E42" s="404">
        <f t="shared" si="10"/>
        <v>47</v>
      </c>
      <c r="F42" s="410">
        <v>0</v>
      </c>
      <c r="G42" s="410">
        <v>12</v>
      </c>
      <c r="H42" s="410">
        <v>0</v>
      </c>
      <c r="I42" s="410">
        <v>27</v>
      </c>
      <c r="J42" s="410">
        <v>8</v>
      </c>
      <c r="K42" s="410">
        <f t="shared" si="11"/>
        <v>0</v>
      </c>
      <c r="L42" s="410">
        <v>0</v>
      </c>
      <c r="M42" s="410">
        <v>0</v>
      </c>
      <c r="N42" s="410">
        <f t="shared" si="12"/>
        <v>0</v>
      </c>
      <c r="O42" s="410">
        <v>0</v>
      </c>
      <c r="P42" s="410">
        <v>0</v>
      </c>
      <c r="Q42" s="410">
        <v>0</v>
      </c>
      <c r="R42" s="410">
        <f t="shared" si="13"/>
        <v>0</v>
      </c>
      <c r="S42" s="410">
        <v>0</v>
      </c>
      <c r="T42" s="410">
        <v>0</v>
      </c>
      <c r="U42" s="411">
        <v>0</v>
      </c>
    </row>
    <row r="43" spans="2:21" x14ac:dyDescent="0.15">
      <c r="B43" s="373"/>
      <c r="C43" s="413" t="s">
        <v>427</v>
      </c>
      <c r="D43" s="394">
        <f t="shared" si="14"/>
        <v>77</v>
      </c>
      <c r="E43" s="404">
        <f t="shared" si="10"/>
        <v>76</v>
      </c>
      <c r="F43" s="410">
        <v>6</v>
      </c>
      <c r="G43" s="410">
        <v>40</v>
      </c>
      <c r="H43" s="410">
        <v>0</v>
      </c>
      <c r="I43" s="410">
        <v>26</v>
      </c>
      <c r="J43" s="410">
        <v>4</v>
      </c>
      <c r="K43" s="410">
        <f t="shared" si="11"/>
        <v>0</v>
      </c>
      <c r="L43" s="410">
        <v>0</v>
      </c>
      <c r="M43" s="410">
        <v>0</v>
      </c>
      <c r="N43" s="410">
        <f t="shared" si="12"/>
        <v>1</v>
      </c>
      <c r="O43" s="410">
        <v>0</v>
      </c>
      <c r="P43" s="410">
        <v>0</v>
      </c>
      <c r="Q43" s="410">
        <v>1</v>
      </c>
      <c r="R43" s="410">
        <f t="shared" si="13"/>
        <v>0</v>
      </c>
      <c r="S43" s="410">
        <v>0</v>
      </c>
      <c r="T43" s="410">
        <v>0</v>
      </c>
      <c r="U43" s="411">
        <v>0</v>
      </c>
    </row>
    <row r="44" spans="2:21" x14ac:dyDescent="0.15">
      <c r="B44" s="373"/>
      <c r="C44" s="413" t="s">
        <v>428</v>
      </c>
      <c r="D44" s="394">
        <f t="shared" si="14"/>
        <v>34</v>
      </c>
      <c r="E44" s="404">
        <f t="shared" si="10"/>
        <v>33</v>
      </c>
      <c r="F44" s="410">
        <v>2</v>
      </c>
      <c r="G44" s="410">
        <v>9</v>
      </c>
      <c r="H44" s="410">
        <v>0</v>
      </c>
      <c r="I44" s="410">
        <v>13</v>
      </c>
      <c r="J44" s="410">
        <v>9</v>
      </c>
      <c r="K44" s="410">
        <f t="shared" si="11"/>
        <v>0</v>
      </c>
      <c r="L44" s="410">
        <v>0</v>
      </c>
      <c r="M44" s="410">
        <v>0</v>
      </c>
      <c r="N44" s="410">
        <f t="shared" si="12"/>
        <v>0</v>
      </c>
      <c r="O44" s="410">
        <v>0</v>
      </c>
      <c r="P44" s="410">
        <v>0</v>
      </c>
      <c r="Q44" s="410">
        <v>0</v>
      </c>
      <c r="R44" s="410">
        <f t="shared" si="13"/>
        <v>1</v>
      </c>
      <c r="S44" s="410">
        <v>0</v>
      </c>
      <c r="T44" s="410">
        <v>1</v>
      </c>
      <c r="U44" s="411">
        <v>0</v>
      </c>
    </row>
    <row r="45" spans="2:21" x14ac:dyDescent="0.15">
      <c r="B45" s="373"/>
      <c r="C45" s="413" t="s">
        <v>429</v>
      </c>
      <c r="D45" s="394">
        <f t="shared" si="14"/>
        <v>33</v>
      </c>
      <c r="E45" s="404">
        <f t="shared" si="10"/>
        <v>32</v>
      </c>
      <c r="F45" s="410">
        <v>3</v>
      </c>
      <c r="G45" s="410">
        <v>10</v>
      </c>
      <c r="H45" s="410">
        <v>0</v>
      </c>
      <c r="I45" s="410">
        <v>16</v>
      </c>
      <c r="J45" s="410">
        <v>3</v>
      </c>
      <c r="K45" s="410">
        <f t="shared" si="11"/>
        <v>1</v>
      </c>
      <c r="L45" s="410">
        <v>0</v>
      </c>
      <c r="M45" s="410">
        <v>1</v>
      </c>
      <c r="N45" s="410">
        <f t="shared" si="12"/>
        <v>0</v>
      </c>
      <c r="O45" s="410">
        <v>0</v>
      </c>
      <c r="P45" s="410">
        <v>0</v>
      </c>
      <c r="Q45" s="410">
        <v>0</v>
      </c>
      <c r="R45" s="410">
        <f t="shared" si="13"/>
        <v>0</v>
      </c>
      <c r="S45" s="410">
        <v>0</v>
      </c>
      <c r="T45" s="410">
        <v>0</v>
      </c>
      <c r="U45" s="411">
        <v>0</v>
      </c>
    </row>
    <row r="46" spans="2:21" x14ac:dyDescent="0.15">
      <c r="B46" s="665"/>
      <c r="C46" s="666"/>
      <c r="D46" s="394"/>
      <c r="E46" s="404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1"/>
    </row>
    <row r="47" spans="2:21" x14ac:dyDescent="0.15">
      <c r="B47" s="414" t="s">
        <v>430</v>
      </c>
      <c r="C47" s="415" t="s">
        <v>431</v>
      </c>
      <c r="D47" s="394">
        <f t="shared" si="14"/>
        <v>19</v>
      </c>
      <c r="E47" s="404">
        <f t="shared" si="10"/>
        <v>17</v>
      </c>
      <c r="F47" s="410">
        <v>2</v>
      </c>
      <c r="G47" s="410">
        <v>8</v>
      </c>
      <c r="H47" s="410">
        <v>0</v>
      </c>
      <c r="I47" s="410">
        <v>5</v>
      </c>
      <c r="J47" s="410">
        <v>2</v>
      </c>
      <c r="K47" s="410">
        <f t="shared" si="11"/>
        <v>1</v>
      </c>
      <c r="L47" s="410">
        <v>0</v>
      </c>
      <c r="M47" s="410">
        <v>1</v>
      </c>
      <c r="N47" s="410">
        <f t="shared" si="12"/>
        <v>1</v>
      </c>
      <c r="O47" s="410">
        <v>0</v>
      </c>
      <c r="P47" s="410">
        <v>0</v>
      </c>
      <c r="Q47" s="410">
        <v>1</v>
      </c>
      <c r="R47" s="410">
        <f t="shared" si="13"/>
        <v>0</v>
      </c>
      <c r="S47" s="410">
        <v>0</v>
      </c>
      <c r="T47" s="410">
        <v>0</v>
      </c>
      <c r="U47" s="411">
        <v>0</v>
      </c>
    </row>
    <row r="48" spans="2:21" x14ac:dyDescent="0.15">
      <c r="B48" s="414" t="s">
        <v>432</v>
      </c>
      <c r="C48" s="415" t="s">
        <v>433</v>
      </c>
      <c r="D48" s="394">
        <f t="shared" si="14"/>
        <v>41</v>
      </c>
      <c r="E48" s="404">
        <f t="shared" si="10"/>
        <v>41</v>
      </c>
      <c r="F48" s="410">
        <v>0</v>
      </c>
      <c r="G48" s="410">
        <v>34</v>
      </c>
      <c r="H48" s="410">
        <v>0</v>
      </c>
      <c r="I48" s="410">
        <v>7</v>
      </c>
      <c r="J48" s="410">
        <v>0</v>
      </c>
      <c r="K48" s="410">
        <f t="shared" si="11"/>
        <v>0</v>
      </c>
      <c r="L48" s="410">
        <v>0</v>
      </c>
      <c r="M48" s="410">
        <v>0</v>
      </c>
      <c r="N48" s="410">
        <f t="shared" si="12"/>
        <v>0</v>
      </c>
      <c r="O48" s="410">
        <v>0</v>
      </c>
      <c r="P48" s="410">
        <v>0</v>
      </c>
      <c r="Q48" s="410">
        <v>0</v>
      </c>
      <c r="R48" s="410">
        <f t="shared" si="13"/>
        <v>0</v>
      </c>
      <c r="S48" s="410">
        <v>0</v>
      </c>
      <c r="T48" s="410">
        <v>0</v>
      </c>
      <c r="U48" s="411">
        <v>0</v>
      </c>
    </row>
    <row r="49" spans="2:21" x14ac:dyDescent="0.15">
      <c r="B49" s="414" t="s">
        <v>434</v>
      </c>
      <c r="C49" s="415" t="s">
        <v>435</v>
      </c>
      <c r="D49" s="394">
        <f t="shared" si="14"/>
        <v>11</v>
      </c>
      <c r="E49" s="404">
        <f t="shared" si="10"/>
        <v>10</v>
      </c>
      <c r="F49" s="410">
        <v>1</v>
      </c>
      <c r="G49" s="410">
        <v>3</v>
      </c>
      <c r="H49" s="410">
        <v>0</v>
      </c>
      <c r="I49" s="410">
        <v>4</v>
      </c>
      <c r="J49" s="410">
        <v>2</v>
      </c>
      <c r="K49" s="410">
        <f t="shared" si="11"/>
        <v>1</v>
      </c>
      <c r="L49" s="410">
        <v>0</v>
      </c>
      <c r="M49" s="410">
        <v>1</v>
      </c>
      <c r="N49" s="410">
        <f t="shared" si="12"/>
        <v>0</v>
      </c>
      <c r="O49" s="410">
        <v>0</v>
      </c>
      <c r="P49" s="410">
        <v>0</v>
      </c>
      <c r="Q49" s="410">
        <v>0</v>
      </c>
      <c r="R49" s="410">
        <f t="shared" si="13"/>
        <v>0</v>
      </c>
      <c r="S49" s="410">
        <v>0</v>
      </c>
      <c r="T49" s="410">
        <v>0</v>
      </c>
      <c r="U49" s="411">
        <v>0</v>
      </c>
    </row>
    <row r="50" spans="2:21" x14ac:dyDescent="0.15">
      <c r="B50" s="414" t="s">
        <v>436</v>
      </c>
      <c r="C50" s="415" t="s">
        <v>437</v>
      </c>
      <c r="D50" s="394">
        <f t="shared" si="14"/>
        <v>16</v>
      </c>
      <c r="E50" s="404">
        <f t="shared" si="10"/>
        <v>15</v>
      </c>
      <c r="F50" s="410">
        <v>1</v>
      </c>
      <c r="G50" s="410">
        <v>8</v>
      </c>
      <c r="H50" s="410">
        <v>0</v>
      </c>
      <c r="I50" s="410">
        <v>4</v>
      </c>
      <c r="J50" s="410">
        <v>2</v>
      </c>
      <c r="K50" s="410">
        <f t="shared" si="11"/>
        <v>1</v>
      </c>
      <c r="L50" s="410">
        <v>0</v>
      </c>
      <c r="M50" s="410">
        <v>1</v>
      </c>
      <c r="N50" s="410">
        <f t="shared" si="12"/>
        <v>0</v>
      </c>
      <c r="O50" s="410">
        <v>0</v>
      </c>
      <c r="P50" s="410">
        <v>0</v>
      </c>
      <c r="Q50" s="410">
        <v>0</v>
      </c>
      <c r="R50" s="410">
        <f t="shared" si="13"/>
        <v>0</v>
      </c>
      <c r="S50" s="410">
        <v>0</v>
      </c>
      <c r="T50" s="410">
        <v>0</v>
      </c>
      <c r="U50" s="411">
        <v>0</v>
      </c>
    </row>
    <row r="51" spans="2:21" x14ac:dyDescent="0.15">
      <c r="B51" s="414" t="s">
        <v>438</v>
      </c>
      <c r="C51" s="415" t="s">
        <v>439</v>
      </c>
      <c r="D51" s="394">
        <f t="shared" si="14"/>
        <v>1</v>
      </c>
      <c r="E51" s="404">
        <f t="shared" si="10"/>
        <v>1</v>
      </c>
      <c r="F51" s="410">
        <v>0</v>
      </c>
      <c r="G51" s="410">
        <v>0</v>
      </c>
      <c r="H51" s="410">
        <v>0</v>
      </c>
      <c r="I51" s="410">
        <v>0</v>
      </c>
      <c r="J51" s="410">
        <v>1</v>
      </c>
      <c r="K51" s="410">
        <f t="shared" si="11"/>
        <v>0</v>
      </c>
      <c r="L51" s="410">
        <v>0</v>
      </c>
      <c r="M51" s="410">
        <v>0</v>
      </c>
      <c r="N51" s="410">
        <f t="shared" si="12"/>
        <v>0</v>
      </c>
      <c r="O51" s="410">
        <v>0</v>
      </c>
      <c r="P51" s="410">
        <v>0</v>
      </c>
      <c r="Q51" s="410">
        <v>0</v>
      </c>
      <c r="R51" s="410">
        <f t="shared" si="13"/>
        <v>0</v>
      </c>
      <c r="S51" s="410">
        <v>0</v>
      </c>
      <c r="T51" s="410">
        <v>0</v>
      </c>
      <c r="U51" s="411">
        <v>0</v>
      </c>
    </row>
    <row r="52" spans="2:21" x14ac:dyDescent="0.15">
      <c r="B52" s="416"/>
      <c r="C52" s="415"/>
      <c r="D52" s="394"/>
      <c r="E52" s="404"/>
      <c r="F52" s="410"/>
      <c r="G52" s="410"/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1"/>
    </row>
    <row r="53" spans="2:21" x14ac:dyDescent="0.15">
      <c r="B53" s="414" t="s">
        <v>440</v>
      </c>
      <c r="C53" s="415" t="s">
        <v>441</v>
      </c>
      <c r="D53" s="394">
        <f t="shared" si="14"/>
        <v>19</v>
      </c>
      <c r="E53" s="404">
        <f t="shared" si="10"/>
        <v>19</v>
      </c>
      <c r="F53" s="410">
        <v>1</v>
      </c>
      <c r="G53" s="410">
        <v>11</v>
      </c>
      <c r="H53" s="410">
        <v>0</v>
      </c>
      <c r="I53" s="410">
        <v>4</v>
      </c>
      <c r="J53" s="410">
        <v>3</v>
      </c>
      <c r="K53" s="410">
        <f t="shared" si="11"/>
        <v>0</v>
      </c>
      <c r="L53" s="410">
        <v>0</v>
      </c>
      <c r="M53" s="410">
        <v>0</v>
      </c>
      <c r="N53" s="410">
        <f t="shared" si="12"/>
        <v>0</v>
      </c>
      <c r="O53" s="410">
        <v>0</v>
      </c>
      <c r="P53" s="410">
        <v>0</v>
      </c>
      <c r="Q53" s="410">
        <v>0</v>
      </c>
      <c r="R53" s="410">
        <f t="shared" si="13"/>
        <v>0</v>
      </c>
      <c r="S53" s="410">
        <v>0</v>
      </c>
      <c r="T53" s="410">
        <v>0</v>
      </c>
      <c r="U53" s="411">
        <v>0</v>
      </c>
    </row>
    <row r="54" spans="2:21" x14ac:dyDescent="0.15">
      <c r="B54" s="414" t="s">
        <v>442</v>
      </c>
      <c r="C54" s="415" t="s">
        <v>443</v>
      </c>
      <c r="D54" s="394">
        <f t="shared" si="14"/>
        <v>10</v>
      </c>
      <c r="E54" s="404">
        <f t="shared" si="10"/>
        <v>10</v>
      </c>
      <c r="F54" s="410">
        <v>0</v>
      </c>
      <c r="G54" s="410">
        <v>6</v>
      </c>
      <c r="H54" s="410">
        <v>0</v>
      </c>
      <c r="I54" s="410">
        <v>4</v>
      </c>
      <c r="J54" s="410">
        <v>0</v>
      </c>
      <c r="K54" s="410">
        <f t="shared" si="11"/>
        <v>0</v>
      </c>
      <c r="L54" s="410">
        <v>0</v>
      </c>
      <c r="M54" s="410">
        <v>0</v>
      </c>
      <c r="N54" s="410">
        <f t="shared" si="12"/>
        <v>0</v>
      </c>
      <c r="O54" s="410">
        <v>0</v>
      </c>
      <c r="P54" s="410">
        <v>0</v>
      </c>
      <c r="Q54" s="410">
        <v>0</v>
      </c>
      <c r="R54" s="410">
        <f t="shared" si="13"/>
        <v>0</v>
      </c>
      <c r="S54" s="410">
        <v>0</v>
      </c>
      <c r="T54" s="410">
        <v>0</v>
      </c>
      <c r="U54" s="411">
        <v>0</v>
      </c>
    </row>
    <row r="55" spans="2:21" x14ac:dyDescent="0.15">
      <c r="B55" s="416"/>
      <c r="C55" s="415" t="s">
        <v>444</v>
      </c>
      <c r="D55" s="394">
        <f t="shared" si="14"/>
        <v>7</v>
      </c>
      <c r="E55" s="404">
        <f t="shared" si="10"/>
        <v>7</v>
      </c>
      <c r="F55" s="410">
        <v>0</v>
      </c>
      <c r="G55" s="410">
        <v>0</v>
      </c>
      <c r="H55" s="410">
        <v>0</v>
      </c>
      <c r="I55" s="410">
        <v>1</v>
      </c>
      <c r="J55" s="410">
        <v>6</v>
      </c>
      <c r="K55" s="410">
        <f t="shared" si="11"/>
        <v>0</v>
      </c>
      <c r="L55" s="410">
        <v>0</v>
      </c>
      <c r="M55" s="410">
        <v>0</v>
      </c>
      <c r="N55" s="410">
        <f t="shared" si="12"/>
        <v>0</v>
      </c>
      <c r="O55" s="410">
        <v>0</v>
      </c>
      <c r="P55" s="410">
        <v>0</v>
      </c>
      <c r="Q55" s="410">
        <v>0</v>
      </c>
      <c r="R55" s="410">
        <f t="shared" si="13"/>
        <v>0</v>
      </c>
      <c r="S55" s="410">
        <v>0</v>
      </c>
      <c r="T55" s="410">
        <v>0</v>
      </c>
      <c r="U55" s="411">
        <v>0</v>
      </c>
    </row>
    <row r="56" spans="2:21" x14ac:dyDescent="0.15">
      <c r="B56" s="414" t="s">
        <v>445</v>
      </c>
      <c r="C56" s="415" t="s">
        <v>446</v>
      </c>
      <c r="D56" s="407">
        <f t="shared" si="14"/>
        <v>0</v>
      </c>
      <c r="E56" s="404">
        <f t="shared" si="10"/>
        <v>0</v>
      </c>
      <c r="F56" s="410">
        <v>0</v>
      </c>
      <c r="G56" s="410">
        <v>0</v>
      </c>
      <c r="H56" s="410">
        <v>0</v>
      </c>
      <c r="I56" s="410">
        <v>0</v>
      </c>
      <c r="J56" s="410">
        <v>0</v>
      </c>
      <c r="K56" s="410">
        <f t="shared" si="11"/>
        <v>0</v>
      </c>
      <c r="L56" s="410">
        <v>0</v>
      </c>
      <c r="M56" s="410">
        <v>0</v>
      </c>
      <c r="N56" s="410">
        <f t="shared" si="12"/>
        <v>0</v>
      </c>
      <c r="O56" s="410">
        <v>0</v>
      </c>
      <c r="P56" s="410">
        <v>0</v>
      </c>
      <c r="Q56" s="410">
        <v>0</v>
      </c>
      <c r="R56" s="410">
        <f t="shared" si="13"/>
        <v>0</v>
      </c>
      <c r="S56" s="410">
        <v>0</v>
      </c>
      <c r="T56" s="410">
        <v>0</v>
      </c>
      <c r="U56" s="411">
        <v>0</v>
      </c>
    </row>
    <row r="57" spans="2:21" x14ac:dyDescent="0.15">
      <c r="B57" s="414" t="s">
        <v>447</v>
      </c>
      <c r="C57" s="415" t="s">
        <v>448</v>
      </c>
      <c r="D57" s="394">
        <f t="shared" si="14"/>
        <v>4</v>
      </c>
      <c r="E57" s="404">
        <f t="shared" si="10"/>
        <v>4</v>
      </c>
      <c r="F57" s="410">
        <v>0</v>
      </c>
      <c r="G57" s="410">
        <v>0</v>
      </c>
      <c r="H57" s="410">
        <v>0</v>
      </c>
      <c r="I57" s="410">
        <v>3</v>
      </c>
      <c r="J57" s="410">
        <v>1</v>
      </c>
      <c r="K57" s="410">
        <f t="shared" si="11"/>
        <v>0</v>
      </c>
      <c r="L57" s="410">
        <v>0</v>
      </c>
      <c r="M57" s="410">
        <v>0</v>
      </c>
      <c r="N57" s="410">
        <f t="shared" si="12"/>
        <v>0</v>
      </c>
      <c r="O57" s="410">
        <v>0</v>
      </c>
      <c r="P57" s="410">
        <v>0</v>
      </c>
      <c r="Q57" s="410">
        <v>0</v>
      </c>
      <c r="R57" s="410">
        <f t="shared" si="13"/>
        <v>0</v>
      </c>
      <c r="S57" s="410">
        <v>0</v>
      </c>
      <c r="T57" s="410">
        <v>0</v>
      </c>
      <c r="U57" s="411">
        <v>0</v>
      </c>
    </row>
    <row r="58" spans="2:21" x14ac:dyDescent="0.15">
      <c r="B58" s="416"/>
      <c r="C58" s="415"/>
      <c r="D58" s="394"/>
      <c r="E58" s="404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1"/>
    </row>
    <row r="59" spans="2:21" x14ac:dyDescent="0.15">
      <c r="B59" s="416"/>
      <c r="C59" s="415" t="s">
        <v>449</v>
      </c>
      <c r="D59" s="394">
        <f t="shared" si="14"/>
        <v>7</v>
      </c>
      <c r="E59" s="404">
        <f t="shared" si="10"/>
        <v>7</v>
      </c>
      <c r="F59" s="410">
        <v>1</v>
      </c>
      <c r="G59" s="410">
        <v>1</v>
      </c>
      <c r="H59" s="410">
        <v>0</v>
      </c>
      <c r="I59" s="410">
        <v>3</v>
      </c>
      <c r="J59" s="410">
        <v>2</v>
      </c>
      <c r="K59" s="410">
        <f t="shared" si="11"/>
        <v>0</v>
      </c>
      <c r="L59" s="410">
        <v>0</v>
      </c>
      <c r="M59" s="410">
        <v>0</v>
      </c>
      <c r="N59" s="410">
        <f t="shared" si="12"/>
        <v>0</v>
      </c>
      <c r="O59" s="410">
        <v>0</v>
      </c>
      <c r="P59" s="410">
        <v>0</v>
      </c>
      <c r="Q59" s="410">
        <v>0</v>
      </c>
      <c r="R59" s="410">
        <f t="shared" si="13"/>
        <v>0</v>
      </c>
      <c r="S59" s="410">
        <v>0</v>
      </c>
      <c r="T59" s="410">
        <v>0</v>
      </c>
      <c r="U59" s="411">
        <v>0</v>
      </c>
    </row>
    <row r="60" spans="2:21" ht="15" thickBot="1" x14ac:dyDescent="0.2">
      <c r="B60" s="417" t="s">
        <v>450</v>
      </c>
      <c r="C60" s="418" t="s">
        <v>451</v>
      </c>
      <c r="D60" s="419">
        <f t="shared" si="14"/>
        <v>21</v>
      </c>
      <c r="E60" s="420">
        <f t="shared" si="10"/>
        <v>18</v>
      </c>
      <c r="F60" s="421">
        <v>1</v>
      </c>
      <c r="G60" s="421">
        <v>11</v>
      </c>
      <c r="H60" s="421">
        <v>0</v>
      </c>
      <c r="I60" s="421">
        <v>4</v>
      </c>
      <c r="J60" s="421">
        <v>2</v>
      </c>
      <c r="K60" s="421">
        <f t="shared" si="11"/>
        <v>3</v>
      </c>
      <c r="L60" s="421">
        <v>0</v>
      </c>
      <c r="M60" s="421">
        <v>3</v>
      </c>
      <c r="N60" s="421">
        <f t="shared" si="12"/>
        <v>0</v>
      </c>
      <c r="O60" s="421">
        <v>0</v>
      </c>
      <c r="P60" s="421">
        <v>0</v>
      </c>
      <c r="Q60" s="421">
        <v>0</v>
      </c>
      <c r="R60" s="421">
        <f t="shared" si="13"/>
        <v>0</v>
      </c>
      <c r="S60" s="421">
        <v>0</v>
      </c>
      <c r="T60" s="421">
        <v>0</v>
      </c>
      <c r="U60" s="422">
        <v>0</v>
      </c>
    </row>
    <row r="61" spans="2:21" x14ac:dyDescent="0.15">
      <c r="B61" s="423" t="s">
        <v>452</v>
      </c>
    </row>
  </sheetData>
  <mergeCells count="26">
    <mergeCell ref="B28:C28"/>
    <mergeCell ref="B46:C46"/>
    <mergeCell ref="B22:C22"/>
    <mergeCell ref="B23:C23"/>
    <mergeCell ref="B24:C24"/>
    <mergeCell ref="B25:C25"/>
    <mergeCell ref="B26:C26"/>
    <mergeCell ref="B27:C27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9:C9"/>
    <mergeCell ref="K3:K8"/>
    <mergeCell ref="N3:N8"/>
    <mergeCell ref="L4:L8"/>
    <mergeCell ref="M4:M8"/>
    <mergeCell ref="B5:C5"/>
  </mergeCells>
  <phoneticPr fontId="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1"/>
  <sheetViews>
    <sheetView workbookViewId="0">
      <selection activeCell="C10" sqref="C10"/>
    </sheetView>
  </sheetViews>
  <sheetFormatPr defaultRowHeight="13.5" x14ac:dyDescent="0.15"/>
  <cols>
    <col min="1" max="1" width="9.125" style="360" customWidth="1"/>
    <col min="2" max="2" width="12.25" style="360" customWidth="1"/>
    <col min="3" max="3" width="8.375" style="360" bestFit="1" customWidth="1"/>
    <col min="4" max="46" width="7.375" style="360" customWidth="1"/>
  </cols>
  <sheetData>
    <row r="1" spans="1:46" ht="18" x14ac:dyDescent="0.15">
      <c r="A1" s="359" t="s">
        <v>453</v>
      </c>
      <c r="D1" s="359"/>
    </row>
    <row r="2" spans="1:46" ht="14.25" thickBot="1" x14ac:dyDescent="0.2"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424"/>
      <c r="AJ2" s="424"/>
      <c r="AK2" s="424"/>
      <c r="AL2" s="424"/>
      <c r="AM2" s="424"/>
      <c r="AN2" s="424"/>
      <c r="AO2" s="425"/>
      <c r="AT2" s="425" t="s">
        <v>454</v>
      </c>
    </row>
    <row r="3" spans="1:46" x14ac:dyDescent="0.15">
      <c r="A3" s="365"/>
      <c r="B3" s="366"/>
      <c r="C3" s="426"/>
      <c r="D3" s="427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9"/>
      <c r="AH3" s="428"/>
      <c r="AI3" s="428"/>
      <c r="AJ3" s="428"/>
      <c r="AK3" s="428"/>
      <c r="AL3" s="428"/>
      <c r="AM3" s="428"/>
      <c r="AN3" s="428"/>
      <c r="AO3" s="426"/>
      <c r="AP3" s="428"/>
      <c r="AQ3" s="428"/>
      <c r="AR3" s="428"/>
      <c r="AS3" s="428"/>
      <c r="AT3" s="430"/>
    </row>
    <row r="4" spans="1:46" x14ac:dyDescent="0.15">
      <c r="A4" s="373"/>
      <c r="B4" s="374"/>
      <c r="C4" s="375" t="s">
        <v>455</v>
      </c>
      <c r="D4" s="431"/>
      <c r="E4" s="432" t="s">
        <v>456</v>
      </c>
      <c r="F4" s="432" t="s">
        <v>457</v>
      </c>
      <c r="G4" s="432" t="s">
        <v>458</v>
      </c>
      <c r="H4" s="432" t="s">
        <v>459</v>
      </c>
      <c r="I4" s="432" t="s">
        <v>460</v>
      </c>
      <c r="J4" s="432" t="s">
        <v>461</v>
      </c>
      <c r="K4" s="433" t="s">
        <v>462</v>
      </c>
      <c r="L4" s="434"/>
      <c r="M4" s="432" t="s">
        <v>463</v>
      </c>
      <c r="N4" s="433" t="s">
        <v>464</v>
      </c>
      <c r="O4" s="432" t="s">
        <v>465</v>
      </c>
      <c r="P4" s="435"/>
      <c r="Q4" s="435"/>
      <c r="R4" s="432" t="s">
        <v>466</v>
      </c>
      <c r="S4" s="435"/>
      <c r="T4" s="432" t="s">
        <v>456</v>
      </c>
      <c r="U4" s="432" t="s">
        <v>467</v>
      </c>
      <c r="V4" s="432" t="s">
        <v>468</v>
      </c>
      <c r="W4" s="432" t="s">
        <v>469</v>
      </c>
      <c r="X4" s="433" t="s">
        <v>458</v>
      </c>
      <c r="Y4" s="433" t="s">
        <v>470</v>
      </c>
      <c r="Z4" s="433" t="s">
        <v>471</v>
      </c>
      <c r="AA4" s="432" t="s">
        <v>472</v>
      </c>
      <c r="AB4" s="432" t="s">
        <v>473</v>
      </c>
      <c r="AC4" s="433" t="s">
        <v>474</v>
      </c>
      <c r="AD4" s="432" t="s">
        <v>475</v>
      </c>
      <c r="AE4" s="434"/>
      <c r="AF4" s="432" t="s">
        <v>476</v>
      </c>
      <c r="AG4" s="432" t="s">
        <v>477</v>
      </c>
      <c r="AH4" s="432" t="s">
        <v>478</v>
      </c>
      <c r="AI4" s="434"/>
      <c r="AJ4" s="434"/>
      <c r="AK4" s="432" t="s">
        <v>479</v>
      </c>
      <c r="AL4" s="433" t="s">
        <v>480</v>
      </c>
      <c r="AM4" s="434"/>
      <c r="AN4" s="433" t="s">
        <v>481</v>
      </c>
      <c r="AO4" s="436" t="s">
        <v>482</v>
      </c>
      <c r="AP4" s="434"/>
      <c r="AQ4" s="433" t="s">
        <v>482</v>
      </c>
      <c r="AR4" s="434"/>
      <c r="AS4" s="434"/>
      <c r="AT4" s="437"/>
    </row>
    <row r="5" spans="1:46" x14ac:dyDescent="0.15">
      <c r="A5" s="661" t="s">
        <v>378</v>
      </c>
      <c r="B5" s="662"/>
      <c r="C5" s="375" t="s">
        <v>483</v>
      </c>
      <c r="D5" s="438" t="s">
        <v>484</v>
      </c>
      <c r="E5" s="435"/>
      <c r="F5" s="435"/>
      <c r="G5" s="432" t="s">
        <v>485</v>
      </c>
      <c r="H5" s="435"/>
      <c r="I5" s="435"/>
      <c r="J5" s="432" t="s">
        <v>485</v>
      </c>
      <c r="K5" s="435"/>
      <c r="L5" s="432" t="s">
        <v>486</v>
      </c>
      <c r="N5" s="435"/>
      <c r="O5" s="435"/>
      <c r="P5" s="432" t="s">
        <v>487</v>
      </c>
      <c r="Q5" s="432" t="s">
        <v>488</v>
      </c>
      <c r="R5" s="434"/>
      <c r="S5" s="433" t="s">
        <v>489</v>
      </c>
      <c r="T5" s="434"/>
      <c r="U5" s="435"/>
      <c r="V5" s="435"/>
      <c r="W5" s="432" t="s">
        <v>490</v>
      </c>
      <c r="X5" s="432" t="s">
        <v>491</v>
      </c>
      <c r="Y5" s="435"/>
      <c r="Z5" s="435"/>
      <c r="AA5" s="435"/>
      <c r="AB5" s="434"/>
      <c r="AC5" s="435"/>
      <c r="AD5" s="435"/>
      <c r="AE5" s="432" t="s">
        <v>492</v>
      </c>
      <c r="AF5" s="432" t="s">
        <v>493</v>
      </c>
      <c r="AG5" s="434"/>
      <c r="AH5" s="435"/>
      <c r="AI5" s="432" t="s">
        <v>494</v>
      </c>
      <c r="AJ5" s="432" t="s">
        <v>495</v>
      </c>
      <c r="AK5" s="432" t="s">
        <v>496</v>
      </c>
      <c r="AL5" s="432"/>
      <c r="AM5" s="432" t="s">
        <v>497</v>
      </c>
      <c r="AN5" s="435"/>
      <c r="AO5" s="375"/>
      <c r="AP5" s="432" t="s">
        <v>498</v>
      </c>
      <c r="AQ5" s="435"/>
      <c r="AR5" s="432" t="s">
        <v>499</v>
      </c>
      <c r="AS5" s="432" t="s">
        <v>500</v>
      </c>
      <c r="AT5" s="439" t="s">
        <v>501</v>
      </c>
    </row>
    <row r="6" spans="1:46" x14ac:dyDescent="0.15">
      <c r="A6" s="373"/>
      <c r="B6" s="374"/>
      <c r="C6" s="375" t="s">
        <v>502</v>
      </c>
      <c r="D6" s="431"/>
      <c r="E6" s="435" t="s">
        <v>484</v>
      </c>
      <c r="F6" s="432" t="s">
        <v>485</v>
      </c>
      <c r="G6" s="440" t="s">
        <v>503</v>
      </c>
      <c r="H6" s="432" t="s">
        <v>485</v>
      </c>
      <c r="I6" s="432" t="s">
        <v>485</v>
      </c>
      <c r="J6" s="440" t="s">
        <v>504</v>
      </c>
      <c r="K6" s="433" t="s">
        <v>485</v>
      </c>
      <c r="L6" s="434"/>
      <c r="M6" s="432" t="s">
        <v>505</v>
      </c>
      <c r="N6" s="433" t="s">
        <v>506</v>
      </c>
      <c r="O6" s="432" t="s">
        <v>507</v>
      </c>
      <c r="P6" s="435"/>
      <c r="Q6" s="435"/>
      <c r="R6" s="432" t="s">
        <v>508</v>
      </c>
      <c r="S6" s="435"/>
      <c r="T6" s="432" t="s">
        <v>509</v>
      </c>
      <c r="U6" s="432" t="s">
        <v>510</v>
      </c>
      <c r="V6" s="432" t="s">
        <v>489</v>
      </c>
      <c r="W6" s="432" t="s">
        <v>489</v>
      </c>
      <c r="X6" s="440" t="s">
        <v>511</v>
      </c>
      <c r="Y6" s="433" t="s">
        <v>512</v>
      </c>
      <c r="Z6" s="433" t="s">
        <v>489</v>
      </c>
      <c r="AA6" s="432" t="s">
        <v>489</v>
      </c>
      <c r="AB6" s="432" t="s">
        <v>489</v>
      </c>
      <c r="AC6" s="433" t="s">
        <v>489</v>
      </c>
      <c r="AD6" s="432" t="s">
        <v>489</v>
      </c>
      <c r="AE6" s="434"/>
      <c r="AF6" s="432" t="s">
        <v>513</v>
      </c>
      <c r="AG6" s="432" t="s">
        <v>489</v>
      </c>
      <c r="AH6" s="432" t="s">
        <v>514</v>
      </c>
      <c r="AI6" s="434"/>
      <c r="AJ6" s="434"/>
      <c r="AK6" s="432" t="s">
        <v>515</v>
      </c>
      <c r="AL6" s="433" t="s">
        <v>516</v>
      </c>
      <c r="AM6" s="434"/>
      <c r="AN6" s="433" t="s">
        <v>517</v>
      </c>
      <c r="AO6" s="436" t="s">
        <v>518</v>
      </c>
      <c r="AP6" s="434"/>
      <c r="AQ6" s="433" t="s">
        <v>519</v>
      </c>
      <c r="AR6" s="434"/>
      <c r="AS6" s="434"/>
      <c r="AT6" s="437"/>
    </row>
    <row r="7" spans="1:46" x14ac:dyDescent="0.15">
      <c r="A7" s="384"/>
      <c r="B7" s="385"/>
      <c r="C7" s="441"/>
      <c r="D7" s="442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  <c r="AM7" s="443"/>
      <c r="AN7" s="443"/>
      <c r="AO7" s="441"/>
      <c r="AP7" s="443"/>
      <c r="AQ7" s="443"/>
      <c r="AR7" s="443"/>
      <c r="AS7" s="443"/>
      <c r="AT7" s="444"/>
    </row>
    <row r="8" spans="1:46" x14ac:dyDescent="0.15">
      <c r="A8" s="675" t="s">
        <v>401</v>
      </c>
      <c r="B8" s="676"/>
      <c r="C8" s="445">
        <v>280431</v>
      </c>
      <c r="D8" s="446">
        <v>88155</v>
      </c>
      <c r="E8" s="447">
        <v>13185</v>
      </c>
      <c r="F8" s="447">
        <v>22442</v>
      </c>
      <c r="G8" s="447">
        <v>29642</v>
      </c>
      <c r="H8" s="447">
        <v>4704</v>
      </c>
      <c r="I8" s="447">
        <v>6956</v>
      </c>
      <c r="J8" s="447">
        <v>6643</v>
      </c>
      <c r="K8" s="447">
        <v>2793</v>
      </c>
      <c r="L8" s="447">
        <v>14892</v>
      </c>
      <c r="M8" s="447">
        <v>6826</v>
      </c>
      <c r="N8" s="447">
        <v>6136</v>
      </c>
      <c r="O8" s="447">
        <v>847</v>
      </c>
      <c r="P8" s="447">
        <v>30344</v>
      </c>
      <c r="Q8" s="447">
        <v>15599</v>
      </c>
      <c r="R8" s="447">
        <v>5600</v>
      </c>
      <c r="S8" s="447">
        <v>28918</v>
      </c>
      <c r="T8" s="447">
        <v>2058</v>
      </c>
      <c r="U8" s="447">
        <v>3230</v>
      </c>
      <c r="V8" s="447">
        <v>2625</v>
      </c>
      <c r="W8" s="447">
        <v>1078</v>
      </c>
      <c r="X8" s="445">
        <f>IF('[1]6表'!W8=0,"－",'[1]6表'!W8)</f>
        <v>7730</v>
      </c>
      <c r="Y8" s="445">
        <f>IF('[1]6表'!X8=0,"－",'[1]6表'!X8)</f>
        <v>8329</v>
      </c>
      <c r="Z8" s="445">
        <f>IF('[1]6表'!Y8=0,"－",'[1]6表'!Y8)</f>
        <v>4689</v>
      </c>
      <c r="AA8" s="445">
        <f>IF('[1]6表'!Z8=0,"－",'[1]6表'!Z8)</f>
        <v>7385</v>
      </c>
      <c r="AB8" s="445">
        <f>IF('[1]6表'!AA8=0,"－",'[1]6表'!AA8)</f>
        <v>24679</v>
      </c>
      <c r="AC8" s="445">
        <f>IF('[1]6表'!AB8=0,"－",'[1]6表'!AB8)</f>
        <v>3319</v>
      </c>
      <c r="AD8" s="445">
        <f>IF('[1]6表'!AC8=0,"－",'[1]6表'!AC8)</f>
        <v>923</v>
      </c>
      <c r="AE8" s="445">
        <f>IF('[1]6表'!AD8=0,"－",'[1]6表'!AD8)</f>
        <v>13034</v>
      </c>
      <c r="AF8" s="445">
        <f>IF('[1]6表'!AE8=0,"－",'[1]6表'!AE8)</f>
        <v>9315</v>
      </c>
      <c r="AG8" s="445">
        <f>IF('[1]6表'!AF8=0,"－",'[1]6表'!AF8)</f>
        <v>1160</v>
      </c>
      <c r="AH8" s="445">
        <f>IF('[1]6表'!AG8=0,"－",'[1]6表'!AG8)</f>
        <v>10462</v>
      </c>
      <c r="AI8" s="445">
        <f>IF('[1]6表'!AH8=0,"－",'[1]6表'!AH8)</f>
        <v>699</v>
      </c>
      <c r="AJ8" s="445">
        <f>IF('[1]6表'!AI8=0,"－",'[1]6表'!AI8)</f>
        <v>2456</v>
      </c>
      <c r="AK8" s="445">
        <f>IF('[1]6表'!AJ8=0,"－",'[1]6表'!AJ8)</f>
        <v>16604</v>
      </c>
      <c r="AL8" s="445">
        <f>IF('[1]6表'!AK8=0,"－",'[1]6表'!AK8)</f>
        <v>9585</v>
      </c>
      <c r="AM8" s="445">
        <f>IF('[1]6表'!AL8=0,"－",'[1]6表'!AL8)</f>
        <v>10048</v>
      </c>
      <c r="AN8" s="445">
        <f>IF('[1]6表'!AM8=0,"－",'[1]6表'!AM8)</f>
        <v>1615</v>
      </c>
      <c r="AO8" s="445">
        <f>IF('[1]6表'!AN8=0,"－",'[1]6表'!AN8)</f>
        <v>735</v>
      </c>
      <c r="AP8" s="445">
        <f>IF('[1]6表'!AO8=0,"－",'[1]6表'!AO8)</f>
        <v>3070</v>
      </c>
      <c r="AQ8" s="445">
        <f>IF('[1]6表'!AP8=0,"－",'[1]6表'!AP8)</f>
        <v>14646</v>
      </c>
      <c r="AR8" s="445">
        <f>IF('[1]6表'!AQ8=0,"－",'[1]6表'!AQ8)</f>
        <v>249</v>
      </c>
      <c r="AS8" s="445">
        <f>IF('[1]6表'!AR8=0,"－",'[1]6表'!AR8)</f>
        <v>5072</v>
      </c>
      <c r="AT8" s="448">
        <f>IF('[1]6表'!AS8=0,"－",'[1]6表'!AS8)</f>
        <v>394</v>
      </c>
    </row>
    <row r="9" spans="1:46" x14ac:dyDescent="0.15">
      <c r="A9" s="677"/>
      <c r="B9" s="678"/>
      <c r="C9" s="449"/>
      <c r="D9" s="450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451"/>
      <c r="AM9" s="451"/>
      <c r="AN9" s="451"/>
      <c r="AO9" s="449"/>
      <c r="AP9" s="452"/>
      <c r="AQ9" s="452"/>
      <c r="AR9" s="452"/>
      <c r="AS9" s="452"/>
      <c r="AT9" s="453"/>
    </row>
    <row r="10" spans="1:46" x14ac:dyDescent="0.15">
      <c r="A10" s="677"/>
      <c r="B10" s="678"/>
      <c r="C10" s="449"/>
      <c r="D10" s="450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49"/>
      <c r="AP10" s="452"/>
      <c r="AQ10" s="452"/>
      <c r="AR10" s="452"/>
      <c r="AS10" s="452"/>
      <c r="AT10" s="453"/>
    </row>
    <row r="11" spans="1:46" x14ac:dyDescent="0.15">
      <c r="A11" s="679" t="s">
        <v>402</v>
      </c>
      <c r="B11" s="680"/>
      <c r="C11" s="449">
        <v>5259</v>
      </c>
      <c r="D11" s="450">
        <v>1668</v>
      </c>
      <c r="E11" s="449">
        <v>268</v>
      </c>
      <c r="F11" s="449">
        <v>365</v>
      </c>
      <c r="G11" s="449">
        <v>509</v>
      </c>
      <c r="H11" s="449">
        <v>84</v>
      </c>
      <c r="I11" s="449">
        <v>122</v>
      </c>
      <c r="J11" s="449">
        <v>130</v>
      </c>
      <c r="K11" s="449">
        <v>57</v>
      </c>
      <c r="L11" s="449">
        <v>218</v>
      </c>
      <c r="M11" s="449">
        <v>140</v>
      </c>
      <c r="N11" s="449">
        <v>136</v>
      </c>
      <c r="O11" s="449">
        <v>6</v>
      </c>
      <c r="P11" s="449">
        <v>599</v>
      </c>
      <c r="Q11" s="449">
        <v>296</v>
      </c>
      <c r="R11" s="449">
        <v>115</v>
      </c>
      <c r="S11" s="449">
        <v>519</v>
      </c>
      <c r="T11" s="449">
        <v>32</v>
      </c>
      <c r="U11" s="449">
        <v>74</v>
      </c>
      <c r="V11" s="449">
        <v>48</v>
      </c>
      <c r="W11" s="449">
        <v>13</v>
      </c>
      <c r="X11" s="449">
        <f t="shared" ref="X11:AO11" si="0">SUM(X14:X18)</f>
        <v>134</v>
      </c>
      <c r="Y11" s="449">
        <f t="shared" si="0"/>
        <v>126</v>
      </c>
      <c r="Z11" s="449">
        <f t="shared" si="0"/>
        <v>64</v>
      </c>
      <c r="AA11" s="449">
        <f t="shared" si="0"/>
        <v>148</v>
      </c>
      <c r="AB11" s="449">
        <f t="shared" si="0"/>
        <v>416</v>
      </c>
      <c r="AC11" s="449">
        <f t="shared" si="0"/>
        <v>61</v>
      </c>
      <c r="AD11" s="449">
        <f t="shared" si="0"/>
        <v>15</v>
      </c>
      <c r="AE11" s="449">
        <f t="shared" si="0"/>
        <v>200</v>
      </c>
      <c r="AF11" s="449">
        <f t="shared" si="0"/>
        <v>170</v>
      </c>
      <c r="AG11" s="449">
        <f t="shared" si="0"/>
        <v>13</v>
      </c>
      <c r="AH11" s="449">
        <f t="shared" si="0"/>
        <v>182</v>
      </c>
      <c r="AI11" s="449">
        <f t="shared" si="0"/>
        <v>6</v>
      </c>
      <c r="AJ11" s="449">
        <f t="shared" si="0"/>
        <v>22</v>
      </c>
      <c r="AK11" s="449">
        <f t="shared" si="0"/>
        <v>351</v>
      </c>
      <c r="AL11" s="449">
        <f t="shared" si="0"/>
        <v>280</v>
      </c>
      <c r="AM11" s="449">
        <f t="shared" si="0"/>
        <v>224</v>
      </c>
      <c r="AN11" s="449">
        <f t="shared" si="0"/>
        <v>31</v>
      </c>
      <c r="AO11" s="449">
        <f t="shared" si="0"/>
        <v>13</v>
      </c>
      <c r="AP11" s="449">
        <f>SUM(AP14:AP18)</f>
        <v>48</v>
      </c>
      <c r="AQ11" s="449">
        <f>SUM(AQ14:AQ18)</f>
        <v>287</v>
      </c>
      <c r="AR11" s="449">
        <f>SUM(AR14:AR18)</f>
        <v>2</v>
      </c>
      <c r="AS11" s="449">
        <f>SUM(AS14:AS18)</f>
        <v>112</v>
      </c>
      <c r="AT11" s="454">
        <f>SUM(AT14:AT18)</f>
        <v>7</v>
      </c>
    </row>
    <row r="12" spans="1:46" x14ac:dyDescent="0.15">
      <c r="A12" s="677"/>
      <c r="B12" s="678"/>
      <c r="C12" s="449"/>
      <c r="D12" s="450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  <c r="AN12" s="449"/>
      <c r="AO12" s="449"/>
      <c r="AP12" s="449"/>
      <c r="AQ12" s="449"/>
      <c r="AR12" s="449"/>
      <c r="AS12" s="449"/>
      <c r="AT12" s="454"/>
    </row>
    <row r="13" spans="1:46" x14ac:dyDescent="0.15">
      <c r="A13" s="677"/>
      <c r="B13" s="678"/>
      <c r="C13" s="449"/>
      <c r="D13" s="450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9"/>
      <c r="AN13" s="449"/>
      <c r="AO13" s="449"/>
      <c r="AP13" s="449"/>
      <c r="AQ13" s="449"/>
      <c r="AR13" s="449"/>
      <c r="AS13" s="449"/>
      <c r="AT13" s="454"/>
    </row>
    <row r="14" spans="1:46" x14ac:dyDescent="0.15">
      <c r="A14" s="673" t="s">
        <v>403</v>
      </c>
      <c r="B14" s="674"/>
      <c r="C14" s="449">
        <v>2858</v>
      </c>
      <c r="D14" s="450">
        <v>891</v>
      </c>
      <c r="E14" s="451">
        <v>148</v>
      </c>
      <c r="F14" s="451">
        <v>191</v>
      </c>
      <c r="G14" s="451">
        <v>280</v>
      </c>
      <c r="H14" s="451">
        <v>49</v>
      </c>
      <c r="I14" s="451">
        <v>48</v>
      </c>
      <c r="J14" s="451">
        <v>79</v>
      </c>
      <c r="K14" s="451">
        <v>31</v>
      </c>
      <c r="L14" s="451">
        <v>132</v>
      </c>
      <c r="M14" s="451">
        <v>85</v>
      </c>
      <c r="N14" s="451">
        <v>69</v>
      </c>
      <c r="O14" s="451">
        <v>5</v>
      </c>
      <c r="P14" s="451">
        <v>328</v>
      </c>
      <c r="Q14" s="451">
        <v>184</v>
      </c>
      <c r="R14" s="451">
        <v>59</v>
      </c>
      <c r="S14" s="451">
        <v>282</v>
      </c>
      <c r="T14" s="451">
        <v>14</v>
      </c>
      <c r="U14" s="451">
        <v>49</v>
      </c>
      <c r="V14" s="451">
        <v>25</v>
      </c>
      <c r="W14" s="451">
        <v>7</v>
      </c>
      <c r="X14" s="451">
        <f>SUM(X20,X22)</f>
        <v>63</v>
      </c>
      <c r="Y14" s="451">
        <f t="shared" ref="Y14:AT15" si="1">SUM(Y20,Y22)</f>
        <v>59</v>
      </c>
      <c r="Z14" s="451">
        <f t="shared" si="1"/>
        <v>30</v>
      </c>
      <c r="AA14" s="451">
        <f t="shared" si="1"/>
        <v>83</v>
      </c>
      <c r="AB14" s="451">
        <f t="shared" si="1"/>
        <v>225</v>
      </c>
      <c r="AC14" s="451">
        <f t="shared" si="1"/>
        <v>34</v>
      </c>
      <c r="AD14" s="451">
        <f t="shared" si="1"/>
        <v>8</v>
      </c>
      <c r="AE14" s="451">
        <f t="shared" si="1"/>
        <v>102</v>
      </c>
      <c r="AF14" s="451">
        <f t="shared" si="1"/>
        <v>95</v>
      </c>
      <c r="AG14" s="451">
        <f t="shared" si="1"/>
        <v>8</v>
      </c>
      <c r="AH14" s="451">
        <f t="shared" si="1"/>
        <v>102</v>
      </c>
      <c r="AI14" s="451">
        <f t="shared" si="1"/>
        <v>5</v>
      </c>
      <c r="AJ14" s="451">
        <f t="shared" si="1"/>
        <v>14</v>
      </c>
      <c r="AK14" s="451">
        <f t="shared" si="1"/>
        <v>179</v>
      </c>
      <c r="AL14" s="451">
        <f t="shared" si="1"/>
        <v>158</v>
      </c>
      <c r="AM14" s="451">
        <f t="shared" si="1"/>
        <v>135</v>
      </c>
      <c r="AN14" s="451">
        <f t="shared" si="1"/>
        <v>16</v>
      </c>
      <c r="AO14" s="451">
        <f t="shared" si="1"/>
        <v>8</v>
      </c>
      <c r="AP14" s="451">
        <f t="shared" si="1"/>
        <v>21</v>
      </c>
      <c r="AQ14" s="451">
        <f t="shared" si="1"/>
        <v>132</v>
      </c>
      <c r="AR14" s="451">
        <f t="shared" si="1"/>
        <v>1</v>
      </c>
      <c r="AS14" s="451">
        <f t="shared" si="1"/>
        <v>56</v>
      </c>
      <c r="AT14" s="454">
        <f t="shared" si="1"/>
        <v>3</v>
      </c>
    </row>
    <row r="15" spans="1:46" x14ac:dyDescent="0.15">
      <c r="A15" s="673" t="s">
        <v>404</v>
      </c>
      <c r="B15" s="674"/>
      <c r="C15" s="449">
        <v>1886</v>
      </c>
      <c r="D15" s="450">
        <v>526</v>
      </c>
      <c r="E15" s="451">
        <v>89</v>
      </c>
      <c r="F15" s="451">
        <v>130</v>
      </c>
      <c r="G15" s="451">
        <v>172</v>
      </c>
      <c r="H15" s="451">
        <v>33</v>
      </c>
      <c r="I15" s="451">
        <v>61</v>
      </c>
      <c r="J15" s="451">
        <v>45</v>
      </c>
      <c r="K15" s="451">
        <v>25</v>
      </c>
      <c r="L15" s="451">
        <v>67</v>
      </c>
      <c r="M15" s="451">
        <v>46</v>
      </c>
      <c r="N15" s="451">
        <v>56</v>
      </c>
      <c r="O15" s="451">
        <v>0</v>
      </c>
      <c r="P15" s="451">
        <v>202</v>
      </c>
      <c r="Q15" s="451">
        <v>75</v>
      </c>
      <c r="R15" s="451">
        <v>41</v>
      </c>
      <c r="S15" s="451">
        <v>157</v>
      </c>
      <c r="T15" s="451">
        <v>15</v>
      </c>
      <c r="U15" s="451">
        <v>21</v>
      </c>
      <c r="V15" s="451">
        <v>20</v>
      </c>
      <c r="W15" s="451">
        <v>4</v>
      </c>
      <c r="X15" s="451">
        <f>SUM(X21,X23)</f>
        <v>59</v>
      </c>
      <c r="Y15" s="451">
        <f t="shared" si="1"/>
        <v>57</v>
      </c>
      <c r="Z15" s="451">
        <f t="shared" si="1"/>
        <v>27</v>
      </c>
      <c r="AA15" s="451">
        <f t="shared" si="1"/>
        <v>47</v>
      </c>
      <c r="AB15" s="451">
        <f t="shared" si="1"/>
        <v>142</v>
      </c>
      <c r="AC15" s="451">
        <f t="shared" si="1"/>
        <v>23</v>
      </c>
      <c r="AD15" s="451">
        <f t="shared" si="1"/>
        <v>6</v>
      </c>
      <c r="AE15" s="451">
        <f t="shared" si="1"/>
        <v>82</v>
      </c>
      <c r="AF15" s="451">
        <f t="shared" si="1"/>
        <v>63</v>
      </c>
      <c r="AG15" s="451">
        <f t="shared" si="1"/>
        <v>2</v>
      </c>
      <c r="AH15" s="451">
        <f t="shared" si="1"/>
        <v>58</v>
      </c>
      <c r="AI15" s="451">
        <f t="shared" si="1"/>
        <v>1</v>
      </c>
      <c r="AJ15" s="451">
        <f t="shared" si="1"/>
        <v>7</v>
      </c>
      <c r="AK15" s="451">
        <f t="shared" si="1"/>
        <v>135</v>
      </c>
      <c r="AL15" s="451">
        <f t="shared" si="1"/>
        <v>102</v>
      </c>
      <c r="AM15" s="451">
        <f t="shared" si="1"/>
        <v>67</v>
      </c>
      <c r="AN15" s="451">
        <f t="shared" si="1"/>
        <v>14</v>
      </c>
      <c r="AO15" s="451">
        <f t="shared" si="1"/>
        <v>5</v>
      </c>
      <c r="AP15" s="451">
        <f t="shared" si="1"/>
        <v>18</v>
      </c>
      <c r="AQ15" s="451">
        <f t="shared" si="1"/>
        <v>140</v>
      </c>
      <c r="AR15" s="451">
        <f t="shared" si="1"/>
        <v>0</v>
      </c>
      <c r="AS15" s="451">
        <f t="shared" si="1"/>
        <v>49</v>
      </c>
      <c r="AT15" s="454">
        <f t="shared" si="1"/>
        <v>4</v>
      </c>
    </row>
    <row r="16" spans="1:46" x14ac:dyDescent="0.15">
      <c r="A16" s="673" t="s">
        <v>405</v>
      </c>
      <c r="B16" s="674"/>
      <c r="C16" s="449">
        <v>93</v>
      </c>
      <c r="D16" s="450">
        <v>52</v>
      </c>
      <c r="E16" s="451">
        <v>2</v>
      </c>
      <c r="F16" s="451">
        <v>5</v>
      </c>
      <c r="G16" s="451">
        <v>8</v>
      </c>
      <c r="H16" s="451">
        <v>0</v>
      </c>
      <c r="I16" s="451">
        <v>3</v>
      </c>
      <c r="J16" s="451">
        <v>0</v>
      </c>
      <c r="K16" s="451">
        <v>0</v>
      </c>
      <c r="L16" s="451">
        <v>1</v>
      </c>
      <c r="M16" s="451">
        <v>0</v>
      </c>
      <c r="N16" s="451">
        <v>6</v>
      </c>
      <c r="O16" s="451">
        <v>0</v>
      </c>
      <c r="P16" s="451">
        <v>17</v>
      </c>
      <c r="Q16" s="451">
        <v>11</v>
      </c>
      <c r="R16" s="451">
        <v>2</v>
      </c>
      <c r="S16" s="451">
        <v>15</v>
      </c>
      <c r="T16" s="451">
        <v>0</v>
      </c>
      <c r="U16" s="451">
        <v>0</v>
      </c>
      <c r="V16" s="451">
        <v>0</v>
      </c>
      <c r="W16" s="451">
        <v>0</v>
      </c>
      <c r="X16" s="451">
        <f>SUM(X24)</f>
        <v>4</v>
      </c>
      <c r="Y16" s="451">
        <f t="shared" ref="Y16:AT16" si="2">SUM(Y24)</f>
        <v>0</v>
      </c>
      <c r="Z16" s="451">
        <f t="shared" si="2"/>
        <v>0</v>
      </c>
      <c r="AA16" s="451">
        <f t="shared" si="2"/>
        <v>7</v>
      </c>
      <c r="AB16" s="451">
        <f t="shared" si="2"/>
        <v>11</v>
      </c>
      <c r="AC16" s="451">
        <f t="shared" si="2"/>
        <v>0</v>
      </c>
      <c r="AD16" s="451">
        <f t="shared" si="2"/>
        <v>0</v>
      </c>
      <c r="AE16" s="451">
        <f t="shared" si="2"/>
        <v>5</v>
      </c>
      <c r="AF16" s="451">
        <f t="shared" si="2"/>
        <v>2</v>
      </c>
      <c r="AG16" s="451">
        <f t="shared" si="2"/>
        <v>1</v>
      </c>
      <c r="AH16" s="451">
        <f t="shared" si="2"/>
        <v>4</v>
      </c>
      <c r="AI16" s="451">
        <f t="shared" si="2"/>
        <v>0</v>
      </c>
      <c r="AJ16" s="451">
        <f t="shared" si="2"/>
        <v>0</v>
      </c>
      <c r="AK16" s="451">
        <f t="shared" si="2"/>
        <v>11</v>
      </c>
      <c r="AL16" s="451">
        <f t="shared" si="2"/>
        <v>9</v>
      </c>
      <c r="AM16" s="451">
        <f t="shared" si="2"/>
        <v>5</v>
      </c>
      <c r="AN16" s="451">
        <f t="shared" si="2"/>
        <v>0</v>
      </c>
      <c r="AO16" s="451">
        <f t="shared" si="2"/>
        <v>0</v>
      </c>
      <c r="AP16" s="451">
        <f t="shared" si="2"/>
        <v>0</v>
      </c>
      <c r="AQ16" s="451">
        <f t="shared" si="2"/>
        <v>0</v>
      </c>
      <c r="AR16" s="451">
        <f t="shared" si="2"/>
        <v>0</v>
      </c>
      <c r="AS16" s="451">
        <f t="shared" si="2"/>
        <v>1</v>
      </c>
      <c r="AT16" s="454">
        <f t="shared" si="2"/>
        <v>0</v>
      </c>
    </row>
    <row r="17" spans="1:46" x14ac:dyDescent="0.15">
      <c r="A17" s="673" t="s">
        <v>406</v>
      </c>
      <c r="B17" s="674"/>
      <c r="C17" s="449">
        <v>77</v>
      </c>
      <c r="D17" s="450">
        <v>42</v>
      </c>
      <c r="E17" s="451">
        <v>4</v>
      </c>
      <c r="F17" s="451">
        <v>4</v>
      </c>
      <c r="G17" s="451">
        <v>6</v>
      </c>
      <c r="H17" s="451">
        <v>0</v>
      </c>
      <c r="I17" s="451">
        <v>0</v>
      </c>
      <c r="J17" s="451">
        <v>0</v>
      </c>
      <c r="K17" s="451">
        <v>0</v>
      </c>
      <c r="L17" s="451">
        <v>4</v>
      </c>
      <c r="M17" s="451">
        <v>0</v>
      </c>
      <c r="N17" s="451">
        <v>2</v>
      </c>
      <c r="O17" s="451">
        <v>0</v>
      </c>
      <c r="P17" s="451">
        <v>9</v>
      </c>
      <c r="Q17" s="451">
        <v>7</v>
      </c>
      <c r="R17" s="451">
        <v>1</v>
      </c>
      <c r="S17" s="451">
        <v>20</v>
      </c>
      <c r="T17" s="451">
        <v>1</v>
      </c>
      <c r="U17" s="451">
        <v>1</v>
      </c>
      <c r="V17" s="451">
        <v>0</v>
      </c>
      <c r="W17" s="451">
        <v>0</v>
      </c>
      <c r="X17" s="451">
        <f>SUM(X26)</f>
        <v>2</v>
      </c>
      <c r="Y17" s="451">
        <f t="shared" ref="Y17:AT18" si="3">SUM(Y26)</f>
        <v>1</v>
      </c>
      <c r="Z17" s="451">
        <f t="shared" si="3"/>
        <v>3</v>
      </c>
      <c r="AA17" s="451">
        <f t="shared" si="3"/>
        <v>5</v>
      </c>
      <c r="AB17" s="451">
        <f t="shared" si="3"/>
        <v>10</v>
      </c>
      <c r="AC17" s="451">
        <f t="shared" si="3"/>
        <v>1</v>
      </c>
      <c r="AD17" s="451">
        <f t="shared" si="3"/>
        <v>1</v>
      </c>
      <c r="AE17" s="451">
        <f t="shared" si="3"/>
        <v>1</v>
      </c>
      <c r="AF17" s="451">
        <f t="shared" si="3"/>
        <v>2</v>
      </c>
      <c r="AG17" s="451">
        <f t="shared" si="3"/>
        <v>0</v>
      </c>
      <c r="AH17" s="451">
        <f t="shared" si="3"/>
        <v>3</v>
      </c>
      <c r="AI17" s="451">
        <f t="shared" si="3"/>
        <v>0</v>
      </c>
      <c r="AJ17" s="451">
        <f t="shared" si="3"/>
        <v>0</v>
      </c>
      <c r="AK17" s="451">
        <f t="shared" si="3"/>
        <v>5</v>
      </c>
      <c r="AL17" s="451">
        <f t="shared" si="3"/>
        <v>1</v>
      </c>
      <c r="AM17" s="451">
        <f t="shared" si="3"/>
        <v>4</v>
      </c>
      <c r="AN17" s="451">
        <f t="shared" si="3"/>
        <v>0</v>
      </c>
      <c r="AO17" s="451">
        <f t="shared" si="3"/>
        <v>0</v>
      </c>
      <c r="AP17" s="451">
        <f t="shared" si="3"/>
        <v>0</v>
      </c>
      <c r="AQ17" s="451">
        <f t="shared" si="3"/>
        <v>0</v>
      </c>
      <c r="AR17" s="451">
        <f t="shared" si="3"/>
        <v>1</v>
      </c>
      <c r="AS17" s="451">
        <f t="shared" si="3"/>
        <v>0</v>
      </c>
      <c r="AT17" s="454">
        <f t="shared" si="3"/>
        <v>0</v>
      </c>
    </row>
    <row r="18" spans="1:46" x14ac:dyDescent="0.15">
      <c r="A18" s="673" t="s">
        <v>407</v>
      </c>
      <c r="B18" s="674"/>
      <c r="C18" s="449">
        <v>345</v>
      </c>
      <c r="D18" s="450">
        <v>157</v>
      </c>
      <c r="E18" s="451">
        <v>25</v>
      </c>
      <c r="F18" s="451">
        <v>35</v>
      </c>
      <c r="G18" s="451">
        <v>43</v>
      </c>
      <c r="H18" s="451">
        <v>2</v>
      </c>
      <c r="I18" s="451">
        <v>10</v>
      </c>
      <c r="J18" s="451">
        <v>6</v>
      </c>
      <c r="K18" s="451">
        <v>1</v>
      </c>
      <c r="L18" s="451">
        <v>14</v>
      </c>
      <c r="M18" s="451">
        <v>9</v>
      </c>
      <c r="N18" s="451">
        <v>3</v>
      </c>
      <c r="O18" s="451">
        <v>1</v>
      </c>
      <c r="P18" s="451">
        <v>43</v>
      </c>
      <c r="Q18" s="451">
        <v>19</v>
      </c>
      <c r="R18" s="451">
        <v>12</v>
      </c>
      <c r="S18" s="451">
        <v>45</v>
      </c>
      <c r="T18" s="451">
        <v>2</v>
      </c>
      <c r="U18" s="451">
        <v>3</v>
      </c>
      <c r="V18" s="451">
        <v>3</v>
      </c>
      <c r="W18" s="451">
        <v>2</v>
      </c>
      <c r="X18" s="451">
        <f>SUM(X27)</f>
        <v>6</v>
      </c>
      <c r="Y18" s="451">
        <f t="shared" si="3"/>
        <v>9</v>
      </c>
      <c r="Z18" s="451">
        <f t="shared" si="3"/>
        <v>4</v>
      </c>
      <c r="AA18" s="451">
        <f t="shared" si="3"/>
        <v>6</v>
      </c>
      <c r="AB18" s="451">
        <f t="shared" si="3"/>
        <v>28</v>
      </c>
      <c r="AC18" s="451">
        <f t="shared" si="3"/>
        <v>3</v>
      </c>
      <c r="AD18" s="451">
        <f t="shared" si="3"/>
        <v>0</v>
      </c>
      <c r="AE18" s="451">
        <f t="shared" si="3"/>
        <v>10</v>
      </c>
      <c r="AF18" s="451">
        <f t="shared" si="3"/>
        <v>8</v>
      </c>
      <c r="AG18" s="451">
        <f t="shared" si="3"/>
        <v>2</v>
      </c>
      <c r="AH18" s="451">
        <f t="shared" si="3"/>
        <v>15</v>
      </c>
      <c r="AI18" s="451">
        <f t="shared" si="3"/>
        <v>0</v>
      </c>
      <c r="AJ18" s="451">
        <f t="shared" si="3"/>
        <v>1</v>
      </c>
      <c r="AK18" s="451">
        <f t="shared" si="3"/>
        <v>21</v>
      </c>
      <c r="AL18" s="451">
        <f t="shared" si="3"/>
        <v>10</v>
      </c>
      <c r="AM18" s="451">
        <f t="shared" si="3"/>
        <v>13</v>
      </c>
      <c r="AN18" s="451">
        <f t="shared" si="3"/>
        <v>1</v>
      </c>
      <c r="AO18" s="451">
        <f t="shared" si="3"/>
        <v>0</v>
      </c>
      <c r="AP18" s="451">
        <f t="shared" si="3"/>
        <v>9</v>
      </c>
      <c r="AQ18" s="451">
        <f t="shared" si="3"/>
        <v>15</v>
      </c>
      <c r="AR18" s="451">
        <f t="shared" si="3"/>
        <v>0</v>
      </c>
      <c r="AS18" s="451">
        <f t="shared" si="3"/>
        <v>6</v>
      </c>
      <c r="AT18" s="454">
        <f t="shared" si="3"/>
        <v>0</v>
      </c>
    </row>
    <row r="19" spans="1:46" x14ac:dyDescent="0.15">
      <c r="A19" s="684"/>
      <c r="B19" s="685"/>
      <c r="C19" s="449"/>
      <c r="D19" s="450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S19" s="451"/>
      <c r="AT19" s="454"/>
    </row>
    <row r="20" spans="1:46" x14ac:dyDescent="0.15">
      <c r="A20" s="681" t="s">
        <v>408</v>
      </c>
      <c r="B20" s="682"/>
      <c r="C20" s="449">
        <v>2571</v>
      </c>
      <c r="D20" s="450">
        <v>734</v>
      </c>
      <c r="E20" s="451">
        <v>132</v>
      </c>
      <c r="F20" s="451">
        <v>173</v>
      </c>
      <c r="G20" s="451">
        <v>233</v>
      </c>
      <c r="H20" s="451">
        <v>48</v>
      </c>
      <c r="I20" s="451">
        <v>45</v>
      </c>
      <c r="J20" s="451">
        <v>67</v>
      </c>
      <c r="K20" s="451">
        <v>28</v>
      </c>
      <c r="L20" s="451">
        <v>114</v>
      </c>
      <c r="M20" s="451">
        <v>73</v>
      </c>
      <c r="N20" s="451">
        <v>61</v>
      </c>
      <c r="O20" s="451">
        <v>5</v>
      </c>
      <c r="P20" s="451">
        <v>275</v>
      </c>
      <c r="Q20" s="451">
        <v>169</v>
      </c>
      <c r="R20" s="451">
        <v>51</v>
      </c>
      <c r="S20" s="451">
        <v>226</v>
      </c>
      <c r="T20" s="451">
        <v>14</v>
      </c>
      <c r="U20" s="451">
        <v>47</v>
      </c>
      <c r="V20" s="451">
        <v>22</v>
      </c>
      <c r="W20" s="451">
        <v>7</v>
      </c>
      <c r="X20" s="451">
        <f t="shared" ref="X20:AT21" si="4">SUM(X29)</f>
        <v>55</v>
      </c>
      <c r="Y20" s="451">
        <f t="shared" si="4"/>
        <v>56</v>
      </c>
      <c r="Z20" s="451">
        <f t="shared" si="4"/>
        <v>26</v>
      </c>
      <c r="AA20" s="451">
        <f t="shared" si="4"/>
        <v>80</v>
      </c>
      <c r="AB20" s="451">
        <f t="shared" si="4"/>
        <v>193</v>
      </c>
      <c r="AC20" s="451">
        <f t="shared" si="4"/>
        <v>33</v>
      </c>
      <c r="AD20" s="451">
        <f t="shared" si="4"/>
        <v>8</v>
      </c>
      <c r="AE20" s="451">
        <f t="shared" si="4"/>
        <v>91</v>
      </c>
      <c r="AF20" s="451">
        <f t="shared" si="4"/>
        <v>86</v>
      </c>
      <c r="AG20" s="451">
        <f t="shared" si="4"/>
        <v>8</v>
      </c>
      <c r="AH20" s="451">
        <f t="shared" si="4"/>
        <v>95</v>
      </c>
      <c r="AI20" s="451">
        <f t="shared" si="4"/>
        <v>5</v>
      </c>
      <c r="AJ20" s="451">
        <f t="shared" si="4"/>
        <v>12</v>
      </c>
      <c r="AK20" s="451">
        <f t="shared" si="4"/>
        <v>145</v>
      </c>
      <c r="AL20" s="451">
        <f t="shared" si="4"/>
        <v>134</v>
      </c>
      <c r="AM20" s="451">
        <f t="shared" si="4"/>
        <v>128</v>
      </c>
      <c r="AN20" s="451">
        <f t="shared" si="4"/>
        <v>16</v>
      </c>
      <c r="AO20" s="451">
        <f t="shared" si="4"/>
        <v>8</v>
      </c>
      <c r="AP20" s="451">
        <f t="shared" si="4"/>
        <v>20</v>
      </c>
      <c r="AQ20" s="451">
        <f t="shared" si="4"/>
        <v>132</v>
      </c>
      <c r="AR20" s="451">
        <f t="shared" si="4"/>
        <v>0</v>
      </c>
      <c r="AS20" s="451">
        <f t="shared" si="4"/>
        <v>52</v>
      </c>
      <c r="AT20" s="454">
        <f t="shared" si="4"/>
        <v>3</v>
      </c>
    </row>
    <row r="21" spans="1:46" x14ac:dyDescent="0.15">
      <c r="A21" s="683" t="s">
        <v>409</v>
      </c>
      <c r="B21" s="686"/>
      <c r="C21" s="449">
        <v>1597</v>
      </c>
      <c r="D21" s="450">
        <v>382</v>
      </c>
      <c r="E21" s="451">
        <v>70</v>
      </c>
      <c r="F21" s="451">
        <v>104</v>
      </c>
      <c r="G21" s="451">
        <v>132</v>
      </c>
      <c r="H21" s="451">
        <v>32</v>
      </c>
      <c r="I21" s="451">
        <v>40</v>
      </c>
      <c r="J21" s="451">
        <v>41</v>
      </c>
      <c r="K21" s="451">
        <v>25</v>
      </c>
      <c r="L21" s="451">
        <v>52</v>
      </c>
      <c r="M21" s="451">
        <v>35</v>
      </c>
      <c r="N21" s="451">
        <v>46</v>
      </c>
      <c r="O21" s="451">
        <v>0</v>
      </c>
      <c r="P21" s="451">
        <v>149</v>
      </c>
      <c r="Q21" s="451">
        <v>56</v>
      </c>
      <c r="R21" s="451">
        <v>25</v>
      </c>
      <c r="S21" s="451">
        <v>114</v>
      </c>
      <c r="T21" s="451">
        <v>15</v>
      </c>
      <c r="U21" s="451">
        <v>21</v>
      </c>
      <c r="V21" s="451">
        <v>19</v>
      </c>
      <c r="W21" s="451">
        <v>4</v>
      </c>
      <c r="X21" s="451">
        <f t="shared" si="4"/>
        <v>52</v>
      </c>
      <c r="Y21" s="451">
        <f t="shared" si="4"/>
        <v>45</v>
      </c>
      <c r="Z21" s="451">
        <f t="shared" si="4"/>
        <v>16</v>
      </c>
      <c r="AA21" s="451">
        <f t="shared" si="4"/>
        <v>40</v>
      </c>
      <c r="AB21" s="451">
        <f t="shared" si="4"/>
        <v>114</v>
      </c>
      <c r="AC21" s="451">
        <f t="shared" si="4"/>
        <v>21</v>
      </c>
      <c r="AD21" s="451">
        <f t="shared" si="4"/>
        <v>6</v>
      </c>
      <c r="AE21" s="451">
        <f t="shared" si="4"/>
        <v>66</v>
      </c>
      <c r="AF21" s="451">
        <f t="shared" si="4"/>
        <v>51</v>
      </c>
      <c r="AG21" s="451">
        <f t="shared" si="4"/>
        <v>2</v>
      </c>
      <c r="AH21" s="451">
        <f t="shared" si="4"/>
        <v>51</v>
      </c>
      <c r="AI21" s="451">
        <f t="shared" si="4"/>
        <v>1</v>
      </c>
      <c r="AJ21" s="451">
        <f t="shared" si="4"/>
        <v>7</v>
      </c>
      <c r="AK21" s="451">
        <f t="shared" si="4"/>
        <v>98</v>
      </c>
      <c r="AL21" s="451">
        <f t="shared" si="4"/>
        <v>86</v>
      </c>
      <c r="AM21" s="451">
        <f t="shared" si="4"/>
        <v>59</v>
      </c>
      <c r="AN21" s="451">
        <f t="shared" si="4"/>
        <v>14</v>
      </c>
      <c r="AO21" s="451">
        <f t="shared" si="4"/>
        <v>5</v>
      </c>
      <c r="AP21" s="451">
        <f t="shared" si="4"/>
        <v>18</v>
      </c>
      <c r="AQ21" s="451">
        <f t="shared" si="4"/>
        <v>140</v>
      </c>
      <c r="AR21" s="451">
        <f t="shared" si="4"/>
        <v>0</v>
      </c>
      <c r="AS21" s="451">
        <f t="shared" si="4"/>
        <v>47</v>
      </c>
      <c r="AT21" s="454">
        <f t="shared" si="4"/>
        <v>2</v>
      </c>
    </row>
    <row r="22" spans="1:46" x14ac:dyDescent="0.15">
      <c r="A22" s="683" t="s">
        <v>410</v>
      </c>
      <c r="B22" s="682"/>
      <c r="C22" s="449">
        <v>287</v>
      </c>
      <c r="D22" s="450">
        <v>157</v>
      </c>
      <c r="E22" s="451">
        <v>16</v>
      </c>
      <c r="F22" s="451">
        <v>18</v>
      </c>
      <c r="G22" s="451">
        <v>47</v>
      </c>
      <c r="H22" s="451">
        <v>1</v>
      </c>
      <c r="I22" s="451">
        <v>3</v>
      </c>
      <c r="J22" s="451">
        <v>12</v>
      </c>
      <c r="K22" s="451">
        <v>3</v>
      </c>
      <c r="L22" s="451">
        <v>18</v>
      </c>
      <c r="M22" s="451">
        <v>12</v>
      </c>
      <c r="N22" s="451">
        <v>8</v>
      </c>
      <c r="O22" s="451">
        <v>0</v>
      </c>
      <c r="P22" s="451">
        <v>53</v>
      </c>
      <c r="Q22" s="451">
        <v>15</v>
      </c>
      <c r="R22" s="451">
        <v>8</v>
      </c>
      <c r="S22" s="451">
        <v>56</v>
      </c>
      <c r="T22" s="451">
        <v>0</v>
      </c>
      <c r="U22" s="451">
        <v>2</v>
      </c>
      <c r="V22" s="451">
        <v>3</v>
      </c>
      <c r="W22" s="451">
        <v>0</v>
      </c>
      <c r="X22" s="451">
        <f>SUM(X32,X39,X41,X42,X47,X60)</f>
        <v>8</v>
      </c>
      <c r="Y22" s="451">
        <f t="shared" ref="Y22:AT22" si="5">SUM(Y32,Y39,Y41,Y42,Y47,Y60)</f>
        <v>3</v>
      </c>
      <c r="Z22" s="451">
        <f t="shared" si="5"/>
        <v>4</v>
      </c>
      <c r="AA22" s="451">
        <f t="shared" si="5"/>
        <v>3</v>
      </c>
      <c r="AB22" s="451">
        <f t="shared" si="5"/>
        <v>32</v>
      </c>
      <c r="AC22" s="451">
        <f t="shared" si="5"/>
        <v>1</v>
      </c>
      <c r="AD22" s="451">
        <f t="shared" si="5"/>
        <v>0</v>
      </c>
      <c r="AE22" s="451">
        <f t="shared" si="5"/>
        <v>11</v>
      </c>
      <c r="AF22" s="451">
        <f t="shared" si="5"/>
        <v>9</v>
      </c>
      <c r="AG22" s="451">
        <f t="shared" si="5"/>
        <v>0</v>
      </c>
      <c r="AH22" s="451">
        <f t="shared" si="5"/>
        <v>7</v>
      </c>
      <c r="AI22" s="451">
        <f t="shared" si="5"/>
        <v>0</v>
      </c>
      <c r="AJ22" s="451">
        <f t="shared" si="5"/>
        <v>2</v>
      </c>
      <c r="AK22" s="451">
        <f t="shared" si="5"/>
        <v>34</v>
      </c>
      <c r="AL22" s="451">
        <f t="shared" si="5"/>
        <v>24</v>
      </c>
      <c r="AM22" s="451">
        <f t="shared" si="5"/>
        <v>7</v>
      </c>
      <c r="AN22" s="451">
        <f t="shared" si="5"/>
        <v>0</v>
      </c>
      <c r="AO22" s="451">
        <f t="shared" si="5"/>
        <v>0</v>
      </c>
      <c r="AP22" s="451">
        <f t="shared" si="5"/>
        <v>1</v>
      </c>
      <c r="AQ22" s="451">
        <f t="shared" si="5"/>
        <v>0</v>
      </c>
      <c r="AR22" s="451">
        <f t="shared" si="5"/>
        <v>1</v>
      </c>
      <c r="AS22" s="451">
        <f t="shared" si="5"/>
        <v>4</v>
      </c>
      <c r="AT22" s="454">
        <f t="shared" si="5"/>
        <v>0</v>
      </c>
    </row>
    <row r="23" spans="1:46" x14ac:dyDescent="0.15">
      <c r="A23" s="683" t="s">
        <v>411</v>
      </c>
      <c r="B23" s="682"/>
      <c r="C23" s="449">
        <v>289</v>
      </c>
      <c r="D23" s="450">
        <v>144</v>
      </c>
      <c r="E23" s="451">
        <v>19</v>
      </c>
      <c r="F23" s="451">
        <v>26</v>
      </c>
      <c r="G23" s="451">
        <v>40</v>
      </c>
      <c r="H23" s="451">
        <v>1</v>
      </c>
      <c r="I23" s="451">
        <v>21</v>
      </c>
      <c r="J23" s="451">
        <v>4</v>
      </c>
      <c r="K23" s="451">
        <v>0</v>
      </c>
      <c r="L23" s="451">
        <v>15</v>
      </c>
      <c r="M23" s="451">
        <v>11</v>
      </c>
      <c r="N23" s="451">
        <v>10</v>
      </c>
      <c r="O23" s="451">
        <v>0</v>
      </c>
      <c r="P23" s="451">
        <v>53</v>
      </c>
      <c r="Q23" s="451">
        <v>19</v>
      </c>
      <c r="R23" s="451">
        <v>16</v>
      </c>
      <c r="S23" s="451">
        <v>43</v>
      </c>
      <c r="T23" s="451">
        <v>0</v>
      </c>
      <c r="U23" s="451">
        <v>0</v>
      </c>
      <c r="V23" s="451">
        <v>1</v>
      </c>
      <c r="W23" s="451">
        <v>0</v>
      </c>
      <c r="X23" s="451">
        <f>SUM(X33,X35,X36,X45,X48,X49,X50)</f>
        <v>7</v>
      </c>
      <c r="Y23" s="451">
        <f t="shared" ref="Y23:AT23" si="6">SUM(Y33,Y35,Y36,Y45,Y48,Y49,Y50)</f>
        <v>12</v>
      </c>
      <c r="Z23" s="451">
        <f t="shared" si="6"/>
        <v>11</v>
      </c>
      <c r="AA23" s="451">
        <f t="shared" si="6"/>
        <v>7</v>
      </c>
      <c r="AB23" s="451">
        <f t="shared" si="6"/>
        <v>28</v>
      </c>
      <c r="AC23" s="451">
        <f t="shared" si="6"/>
        <v>2</v>
      </c>
      <c r="AD23" s="451">
        <f t="shared" si="6"/>
        <v>0</v>
      </c>
      <c r="AE23" s="451">
        <f t="shared" si="6"/>
        <v>16</v>
      </c>
      <c r="AF23" s="451">
        <f t="shared" si="6"/>
        <v>12</v>
      </c>
      <c r="AG23" s="451">
        <f t="shared" si="6"/>
        <v>0</v>
      </c>
      <c r="AH23" s="451">
        <f t="shared" si="6"/>
        <v>7</v>
      </c>
      <c r="AI23" s="451">
        <f t="shared" si="6"/>
        <v>0</v>
      </c>
      <c r="AJ23" s="451">
        <f t="shared" si="6"/>
        <v>0</v>
      </c>
      <c r="AK23" s="451">
        <f t="shared" si="6"/>
        <v>37</v>
      </c>
      <c r="AL23" s="451">
        <f t="shared" si="6"/>
        <v>16</v>
      </c>
      <c r="AM23" s="451">
        <f t="shared" si="6"/>
        <v>8</v>
      </c>
      <c r="AN23" s="451">
        <f t="shared" si="6"/>
        <v>0</v>
      </c>
      <c r="AO23" s="451">
        <f t="shared" si="6"/>
        <v>0</v>
      </c>
      <c r="AP23" s="451">
        <f t="shared" si="6"/>
        <v>0</v>
      </c>
      <c r="AQ23" s="451">
        <f t="shared" si="6"/>
        <v>0</v>
      </c>
      <c r="AR23" s="451">
        <f t="shared" si="6"/>
        <v>0</v>
      </c>
      <c r="AS23" s="451">
        <f t="shared" si="6"/>
        <v>2</v>
      </c>
      <c r="AT23" s="454">
        <f t="shared" si="6"/>
        <v>2</v>
      </c>
    </row>
    <row r="24" spans="1:46" x14ac:dyDescent="0.15">
      <c r="A24" s="683" t="s">
        <v>412</v>
      </c>
      <c r="B24" s="682"/>
      <c r="C24" s="449">
        <v>93</v>
      </c>
      <c r="D24" s="450">
        <v>52</v>
      </c>
      <c r="E24" s="451">
        <v>2</v>
      </c>
      <c r="F24" s="451">
        <v>5</v>
      </c>
      <c r="G24" s="451">
        <v>8</v>
      </c>
      <c r="H24" s="451">
        <v>0</v>
      </c>
      <c r="I24" s="451">
        <v>3</v>
      </c>
      <c r="J24" s="451">
        <v>0</v>
      </c>
      <c r="K24" s="451">
        <v>0</v>
      </c>
      <c r="L24" s="451">
        <v>1</v>
      </c>
      <c r="M24" s="451">
        <v>0</v>
      </c>
      <c r="N24" s="451">
        <v>6</v>
      </c>
      <c r="O24" s="451">
        <v>0</v>
      </c>
      <c r="P24" s="451">
        <v>17</v>
      </c>
      <c r="Q24" s="451">
        <v>11</v>
      </c>
      <c r="R24" s="451">
        <v>2</v>
      </c>
      <c r="S24" s="451">
        <v>15</v>
      </c>
      <c r="T24" s="451">
        <v>0</v>
      </c>
      <c r="U24" s="451">
        <v>0</v>
      </c>
      <c r="V24" s="451">
        <v>0</v>
      </c>
      <c r="W24" s="451">
        <v>0</v>
      </c>
      <c r="X24" s="451">
        <f>SUM(X37,X38)</f>
        <v>4</v>
      </c>
      <c r="Y24" s="451">
        <f t="shared" ref="Y24:AT24" si="7">SUM(Y37,Y38)</f>
        <v>0</v>
      </c>
      <c r="Z24" s="451">
        <f t="shared" si="7"/>
        <v>0</v>
      </c>
      <c r="AA24" s="451">
        <f t="shared" si="7"/>
        <v>7</v>
      </c>
      <c r="AB24" s="451">
        <f t="shared" si="7"/>
        <v>11</v>
      </c>
      <c r="AC24" s="451">
        <f t="shared" si="7"/>
        <v>0</v>
      </c>
      <c r="AD24" s="451">
        <f t="shared" si="7"/>
        <v>0</v>
      </c>
      <c r="AE24" s="451">
        <f t="shared" si="7"/>
        <v>5</v>
      </c>
      <c r="AF24" s="451">
        <f t="shared" si="7"/>
        <v>2</v>
      </c>
      <c r="AG24" s="451">
        <f t="shared" si="7"/>
        <v>1</v>
      </c>
      <c r="AH24" s="451">
        <f t="shared" si="7"/>
        <v>4</v>
      </c>
      <c r="AI24" s="451">
        <f t="shared" si="7"/>
        <v>0</v>
      </c>
      <c r="AJ24" s="451">
        <f t="shared" si="7"/>
        <v>0</v>
      </c>
      <c r="AK24" s="451">
        <f t="shared" si="7"/>
        <v>11</v>
      </c>
      <c r="AL24" s="451">
        <f t="shared" si="7"/>
        <v>9</v>
      </c>
      <c r="AM24" s="451">
        <f t="shared" si="7"/>
        <v>5</v>
      </c>
      <c r="AN24" s="451">
        <f t="shared" si="7"/>
        <v>0</v>
      </c>
      <c r="AO24" s="451">
        <f t="shared" si="7"/>
        <v>0</v>
      </c>
      <c r="AP24" s="451">
        <f t="shared" si="7"/>
        <v>0</v>
      </c>
      <c r="AQ24" s="451">
        <f t="shared" si="7"/>
        <v>0</v>
      </c>
      <c r="AR24" s="451">
        <f t="shared" si="7"/>
        <v>0</v>
      </c>
      <c r="AS24" s="451">
        <f t="shared" si="7"/>
        <v>1</v>
      </c>
      <c r="AT24" s="454">
        <f t="shared" si="7"/>
        <v>0</v>
      </c>
    </row>
    <row r="25" spans="1:46" x14ac:dyDescent="0.15">
      <c r="A25" s="455"/>
      <c r="B25" s="456"/>
      <c r="C25" s="449"/>
      <c r="D25" s="450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451"/>
      <c r="AD25" s="451"/>
      <c r="AE25" s="451"/>
      <c r="AF25" s="451"/>
      <c r="AG25" s="451"/>
      <c r="AH25" s="451"/>
      <c r="AI25" s="451"/>
      <c r="AJ25" s="451"/>
      <c r="AK25" s="451"/>
      <c r="AL25" s="451"/>
      <c r="AM25" s="451"/>
      <c r="AN25" s="451"/>
      <c r="AO25" s="451"/>
      <c r="AP25" s="451"/>
      <c r="AQ25" s="451"/>
      <c r="AR25" s="451"/>
      <c r="AS25" s="451"/>
      <c r="AT25" s="454"/>
    </row>
    <row r="26" spans="1:46" x14ac:dyDescent="0.15">
      <c r="A26" s="681" t="s">
        <v>413</v>
      </c>
      <c r="B26" s="682"/>
      <c r="C26" s="449">
        <v>77</v>
      </c>
      <c r="D26" s="450">
        <v>42</v>
      </c>
      <c r="E26" s="451">
        <v>4</v>
      </c>
      <c r="F26" s="451">
        <v>4</v>
      </c>
      <c r="G26" s="451">
        <v>6</v>
      </c>
      <c r="H26" s="451">
        <v>0</v>
      </c>
      <c r="I26" s="451">
        <v>0</v>
      </c>
      <c r="J26" s="451">
        <v>0</v>
      </c>
      <c r="K26" s="451">
        <v>0</v>
      </c>
      <c r="L26" s="451">
        <v>4</v>
      </c>
      <c r="M26" s="451">
        <v>0</v>
      </c>
      <c r="N26" s="451">
        <v>2</v>
      </c>
      <c r="O26" s="451">
        <v>0</v>
      </c>
      <c r="P26" s="451">
        <v>9</v>
      </c>
      <c r="Q26" s="451">
        <v>7</v>
      </c>
      <c r="R26" s="451">
        <v>1</v>
      </c>
      <c r="S26" s="451">
        <v>20</v>
      </c>
      <c r="T26" s="451">
        <v>1</v>
      </c>
      <c r="U26" s="451">
        <v>1</v>
      </c>
      <c r="V26" s="451">
        <v>0</v>
      </c>
      <c r="W26" s="451">
        <v>0</v>
      </c>
      <c r="X26" s="451">
        <f t="shared" ref="X26:AO26" si="8">SUM(X43,X51)</f>
        <v>2</v>
      </c>
      <c r="Y26" s="451">
        <f t="shared" si="8"/>
        <v>1</v>
      </c>
      <c r="Z26" s="451">
        <f t="shared" si="8"/>
        <v>3</v>
      </c>
      <c r="AA26" s="451">
        <f t="shared" si="8"/>
        <v>5</v>
      </c>
      <c r="AB26" s="451">
        <f t="shared" si="8"/>
        <v>10</v>
      </c>
      <c r="AC26" s="451">
        <f t="shared" si="8"/>
        <v>1</v>
      </c>
      <c r="AD26" s="451">
        <f t="shared" si="8"/>
        <v>1</v>
      </c>
      <c r="AE26" s="451">
        <f t="shared" si="8"/>
        <v>1</v>
      </c>
      <c r="AF26" s="451">
        <f t="shared" si="8"/>
        <v>2</v>
      </c>
      <c r="AG26" s="451">
        <f t="shared" si="8"/>
        <v>0</v>
      </c>
      <c r="AH26" s="451">
        <f t="shared" si="8"/>
        <v>3</v>
      </c>
      <c r="AI26" s="451">
        <f t="shared" si="8"/>
        <v>0</v>
      </c>
      <c r="AJ26" s="451">
        <f t="shared" si="8"/>
        <v>0</v>
      </c>
      <c r="AK26" s="451">
        <f t="shared" si="8"/>
        <v>5</v>
      </c>
      <c r="AL26" s="451">
        <f t="shared" si="8"/>
        <v>1</v>
      </c>
      <c r="AM26" s="451">
        <f t="shared" si="8"/>
        <v>4</v>
      </c>
      <c r="AN26" s="451">
        <f t="shared" si="8"/>
        <v>0</v>
      </c>
      <c r="AO26" s="451">
        <f t="shared" si="8"/>
        <v>0</v>
      </c>
      <c r="AP26" s="451">
        <f>SUM(AP43,AP51)</f>
        <v>0</v>
      </c>
      <c r="AQ26" s="451">
        <f>SUM(AQ43,AQ51)</f>
        <v>0</v>
      </c>
      <c r="AR26" s="451">
        <f>SUM(AR43,AR51)</f>
        <v>1</v>
      </c>
      <c r="AS26" s="451">
        <f>SUM(AS43,AS51)</f>
        <v>0</v>
      </c>
      <c r="AT26" s="454">
        <f>SUM(AT43,AT51)</f>
        <v>0</v>
      </c>
    </row>
    <row r="27" spans="1:46" x14ac:dyDescent="0.15">
      <c r="A27" s="683" t="s">
        <v>414</v>
      </c>
      <c r="B27" s="682"/>
      <c r="C27" s="449">
        <v>345</v>
      </c>
      <c r="D27" s="450">
        <v>157</v>
      </c>
      <c r="E27" s="451">
        <v>25</v>
      </c>
      <c r="F27" s="451">
        <v>35</v>
      </c>
      <c r="G27" s="451">
        <v>43</v>
      </c>
      <c r="H27" s="451">
        <v>2</v>
      </c>
      <c r="I27" s="451">
        <v>10</v>
      </c>
      <c r="J27" s="451">
        <v>6</v>
      </c>
      <c r="K27" s="451">
        <v>1</v>
      </c>
      <c r="L27" s="451">
        <v>14</v>
      </c>
      <c r="M27" s="451">
        <v>9</v>
      </c>
      <c r="N27" s="451">
        <v>3</v>
      </c>
      <c r="O27" s="451">
        <v>1</v>
      </c>
      <c r="P27" s="451">
        <v>43</v>
      </c>
      <c r="Q27" s="451">
        <v>19</v>
      </c>
      <c r="R27" s="451">
        <v>12</v>
      </c>
      <c r="S27" s="451">
        <v>45</v>
      </c>
      <c r="T27" s="451">
        <v>2</v>
      </c>
      <c r="U27" s="451">
        <v>3</v>
      </c>
      <c r="V27" s="451">
        <v>3</v>
      </c>
      <c r="W27" s="451">
        <v>2</v>
      </c>
      <c r="X27" s="451">
        <f>SUM(X31,X44,X53,X54,X55,X56,X57,X59)</f>
        <v>6</v>
      </c>
      <c r="Y27" s="451">
        <f t="shared" ref="Y27:AT27" si="9">SUM(Y31,Y44,Y53,Y54,Y55,Y56,Y57,Y59)</f>
        <v>9</v>
      </c>
      <c r="Z27" s="451">
        <f t="shared" si="9"/>
        <v>4</v>
      </c>
      <c r="AA27" s="451">
        <f t="shared" si="9"/>
        <v>6</v>
      </c>
      <c r="AB27" s="451">
        <f t="shared" si="9"/>
        <v>28</v>
      </c>
      <c r="AC27" s="451">
        <f t="shared" si="9"/>
        <v>3</v>
      </c>
      <c r="AD27" s="451">
        <f t="shared" si="9"/>
        <v>0</v>
      </c>
      <c r="AE27" s="451">
        <f t="shared" si="9"/>
        <v>10</v>
      </c>
      <c r="AF27" s="451">
        <f t="shared" si="9"/>
        <v>8</v>
      </c>
      <c r="AG27" s="451">
        <f t="shared" si="9"/>
        <v>2</v>
      </c>
      <c r="AH27" s="451">
        <f t="shared" si="9"/>
        <v>15</v>
      </c>
      <c r="AI27" s="451">
        <f t="shared" si="9"/>
        <v>0</v>
      </c>
      <c r="AJ27" s="451">
        <f t="shared" si="9"/>
        <v>1</v>
      </c>
      <c r="AK27" s="451">
        <f t="shared" si="9"/>
        <v>21</v>
      </c>
      <c r="AL27" s="451">
        <f t="shared" si="9"/>
        <v>10</v>
      </c>
      <c r="AM27" s="451">
        <f t="shared" si="9"/>
        <v>13</v>
      </c>
      <c r="AN27" s="451">
        <f t="shared" si="9"/>
        <v>1</v>
      </c>
      <c r="AO27" s="451">
        <f t="shared" si="9"/>
        <v>0</v>
      </c>
      <c r="AP27" s="451">
        <f t="shared" si="9"/>
        <v>9</v>
      </c>
      <c r="AQ27" s="451">
        <f t="shared" si="9"/>
        <v>15</v>
      </c>
      <c r="AR27" s="451">
        <f t="shared" si="9"/>
        <v>0</v>
      </c>
      <c r="AS27" s="451">
        <f t="shared" si="9"/>
        <v>6</v>
      </c>
      <c r="AT27" s="454">
        <f t="shared" si="9"/>
        <v>0</v>
      </c>
    </row>
    <row r="28" spans="1:46" x14ac:dyDescent="0.15">
      <c r="A28" s="677"/>
      <c r="B28" s="678"/>
      <c r="C28" s="449"/>
      <c r="D28" s="450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  <c r="AK28" s="451"/>
      <c r="AL28" s="451"/>
      <c r="AM28" s="451"/>
      <c r="AN28" s="451"/>
      <c r="AO28" s="449"/>
      <c r="AP28" s="452"/>
      <c r="AQ28" s="452"/>
      <c r="AR28" s="452"/>
      <c r="AS28" s="452"/>
      <c r="AT28" s="453"/>
    </row>
    <row r="29" spans="1:46" x14ac:dyDescent="0.15">
      <c r="A29" s="373"/>
      <c r="B29" s="457" t="s">
        <v>415</v>
      </c>
      <c r="C29" s="449">
        <v>2571</v>
      </c>
      <c r="D29" s="450">
        <v>734</v>
      </c>
      <c r="E29" s="451">
        <v>132</v>
      </c>
      <c r="F29" s="451">
        <v>173</v>
      </c>
      <c r="G29" s="451">
        <v>233</v>
      </c>
      <c r="H29" s="451">
        <v>48</v>
      </c>
      <c r="I29" s="451">
        <v>45</v>
      </c>
      <c r="J29" s="451">
        <v>67</v>
      </c>
      <c r="K29" s="451">
        <v>28</v>
      </c>
      <c r="L29" s="451">
        <v>114</v>
      </c>
      <c r="M29" s="451">
        <v>73</v>
      </c>
      <c r="N29" s="451">
        <v>61</v>
      </c>
      <c r="O29" s="451">
        <v>5</v>
      </c>
      <c r="P29" s="451">
        <v>275</v>
      </c>
      <c r="Q29" s="451">
        <v>169</v>
      </c>
      <c r="R29" s="451">
        <v>51</v>
      </c>
      <c r="S29" s="451">
        <v>226</v>
      </c>
      <c r="T29" s="451">
        <v>14</v>
      </c>
      <c r="U29" s="451">
        <v>47</v>
      </c>
      <c r="V29" s="451">
        <v>22</v>
      </c>
      <c r="W29" s="451">
        <v>7</v>
      </c>
      <c r="X29" s="451">
        <f>IF('[1]6表'!$W16=0,"－",'[1]6表'!W16)</f>
        <v>55</v>
      </c>
      <c r="Y29" s="451">
        <f>IF('[1]6表'!$W16=0,"－",'[1]6表'!X16)</f>
        <v>56</v>
      </c>
      <c r="Z29" s="451">
        <f>IF('[1]6表'!$W16=0,"－",'[1]6表'!Y16)</f>
        <v>26</v>
      </c>
      <c r="AA29" s="451">
        <f>IF('[1]6表'!$W16=0,"－",'[1]6表'!Z16)</f>
        <v>80</v>
      </c>
      <c r="AB29" s="451">
        <f>IF('[1]6表'!$W16=0,"－",'[1]6表'!AA16)</f>
        <v>193</v>
      </c>
      <c r="AC29" s="451">
        <f>IF('[1]6表'!$W16=0,"－",'[1]6表'!AB16)</f>
        <v>33</v>
      </c>
      <c r="AD29" s="451">
        <f>IF('[1]6表'!$W16=0,"－",'[1]6表'!AC16)</f>
        <v>8</v>
      </c>
      <c r="AE29" s="451">
        <f>IF('[1]6表'!$W16=0,"－",'[1]6表'!AD16)</f>
        <v>91</v>
      </c>
      <c r="AF29" s="451">
        <f>IF('[1]6表'!$W16=0,"－",'[1]6表'!AE16)</f>
        <v>86</v>
      </c>
      <c r="AG29" s="451">
        <f>IF('[1]6表'!$W16=0,"－",'[1]6表'!AF16)</f>
        <v>8</v>
      </c>
      <c r="AH29" s="451">
        <f>IF('[1]6表'!$W16=0,"－",'[1]6表'!AG16)</f>
        <v>95</v>
      </c>
      <c r="AI29" s="451">
        <f>IF('[1]6表'!$W16=0,"－",'[1]6表'!AH16)</f>
        <v>5</v>
      </c>
      <c r="AJ29" s="451">
        <f>IF('[1]6表'!$W16=0,"－",'[1]6表'!AI16)</f>
        <v>12</v>
      </c>
      <c r="AK29" s="451">
        <f>IF('[1]6表'!$W16=0,"－",'[1]6表'!AJ16)</f>
        <v>145</v>
      </c>
      <c r="AL29" s="451">
        <f>IF('[1]6表'!$W16=0,"－",'[1]6表'!AK16)</f>
        <v>134</v>
      </c>
      <c r="AM29" s="451">
        <f>IF('[1]6表'!$W16=0,"－",'[1]6表'!AL16)</f>
        <v>128</v>
      </c>
      <c r="AN29" s="451">
        <f>IF('[1]6表'!$W16=0,"－",'[1]6表'!AM16)</f>
        <v>16</v>
      </c>
      <c r="AO29" s="451">
        <f>IF('[1]6表'!$W16=0,"－",'[1]6表'!AN16)</f>
        <v>8</v>
      </c>
      <c r="AP29" s="451">
        <f>IF('[1]6表'!$W16=0,"－",'[1]6表'!AO16)</f>
        <v>20</v>
      </c>
      <c r="AQ29" s="451">
        <f>IF('[1]6表'!$W16=0,"－",'[1]6表'!AP16)</f>
        <v>132</v>
      </c>
      <c r="AR29" s="451">
        <f>IF('[1]6表'!$W16=0,"－",'[1]6表'!AQ16)</f>
        <v>0</v>
      </c>
      <c r="AS29" s="451">
        <f>IF('[1]6表'!$W16=0,"－",'[1]6表'!AR16)</f>
        <v>52</v>
      </c>
      <c r="AT29" s="454">
        <f>IF('[1]6表'!$W16=0,"－",'[1]6表'!AS16)</f>
        <v>3</v>
      </c>
    </row>
    <row r="30" spans="1:46" x14ac:dyDescent="0.15">
      <c r="A30" s="373"/>
      <c r="B30" s="457" t="s">
        <v>416</v>
      </c>
      <c r="C30" s="449">
        <v>1597</v>
      </c>
      <c r="D30" s="450">
        <v>382</v>
      </c>
      <c r="E30" s="451">
        <v>70</v>
      </c>
      <c r="F30" s="451">
        <v>104</v>
      </c>
      <c r="G30" s="451">
        <v>132</v>
      </c>
      <c r="H30" s="451">
        <v>32</v>
      </c>
      <c r="I30" s="451">
        <v>40</v>
      </c>
      <c r="J30" s="451">
        <v>41</v>
      </c>
      <c r="K30" s="451">
        <v>25</v>
      </c>
      <c r="L30" s="451">
        <v>52</v>
      </c>
      <c r="M30" s="451">
        <v>35</v>
      </c>
      <c r="N30" s="451">
        <v>46</v>
      </c>
      <c r="O30" s="451" t="s">
        <v>23</v>
      </c>
      <c r="P30" s="451">
        <v>149</v>
      </c>
      <c r="Q30" s="451">
        <v>56</v>
      </c>
      <c r="R30" s="451">
        <v>25</v>
      </c>
      <c r="S30" s="451">
        <v>114</v>
      </c>
      <c r="T30" s="451">
        <v>15</v>
      </c>
      <c r="U30" s="451">
        <v>21</v>
      </c>
      <c r="V30" s="451">
        <v>19</v>
      </c>
      <c r="W30" s="451">
        <v>4</v>
      </c>
      <c r="X30" s="451">
        <f>IF('[1]6表'!W17=0,"－",'[1]6表'!W17)</f>
        <v>52</v>
      </c>
      <c r="Y30" s="451">
        <f>IF('[1]6表'!X17=0,"－",'[1]6表'!X17)</f>
        <v>45</v>
      </c>
      <c r="Z30" s="451">
        <f>IF('[1]6表'!Y17=0,"－",'[1]6表'!Y17)</f>
        <v>16</v>
      </c>
      <c r="AA30" s="451">
        <f>IF('[1]6表'!Z17=0,"－",'[1]6表'!Z17)</f>
        <v>40</v>
      </c>
      <c r="AB30" s="451">
        <f>IF('[1]6表'!AA17=0,"－",'[1]6表'!AA17)</f>
        <v>114</v>
      </c>
      <c r="AC30" s="451">
        <f>IF('[1]6表'!AB17=0,"－",'[1]6表'!AB17)</f>
        <v>21</v>
      </c>
      <c r="AD30" s="451">
        <f>IF('[1]6表'!AC17=0,"－",'[1]6表'!AC17)</f>
        <v>6</v>
      </c>
      <c r="AE30" s="451">
        <f>IF('[1]6表'!AD17=0,"－",'[1]6表'!AD17)</f>
        <v>66</v>
      </c>
      <c r="AF30" s="451">
        <f>IF('[1]6表'!AE17=0,"－",'[1]6表'!AE17)</f>
        <v>51</v>
      </c>
      <c r="AG30" s="451">
        <f>IF('[1]6表'!AF17=0,"－",'[1]6表'!AF17)</f>
        <v>2</v>
      </c>
      <c r="AH30" s="451">
        <f>IF('[1]6表'!AG17=0,"－",'[1]6表'!AG17)</f>
        <v>51</v>
      </c>
      <c r="AI30" s="451">
        <f>IF('[1]6表'!AH17=0,"－",'[1]6表'!AH17)</f>
        <v>1</v>
      </c>
      <c r="AJ30" s="451">
        <f>IF('[1]6表'!AI17=0,"－",'[1]6表'!AI17)</f>
        <v>7</v>
      </c>
      <c r="AK30" s="451">
        <f>IF('[1]6表'!AJ17=0,"－",'[1]6表'!AJ17)</f>
        <v>98</v>
      </c>
      <c r="AL30" s="451">
        <f>IF('[1]6表'!AK17=0,"－",'[1]6表'!AK17)</f>
        <v>86</v>
      </c>
      <c r="AM30" s="451">
        <f>IF('[1]6表'!AL17=0,"－",'[1]6表'!AL17)</f>
        <v>59</v>
      </c>
      <c r="AN30" s="451">
        <f>IF('[1]6表'!AM17=0,"－",'[1]6表'!AM17)</f>
        <v>14</v>
      </c>
      <c r="AO30" s="451">
        <f>IF('[1]6表'!AN17=0,"－",'[1]6表'!AN17)</f>
        <v>5</v>
      </c>
      <c r="AP30" s="451">
        <f>IF('[1]6表'!AO17=0,"－",'[1]6表'!AO17)</f>
        <v>18</v>
      </c>
      <c r="AQ30" s="451">
        <f>IF('[1]6表'!AP17=0,"－",'[1]6表'!AP17)</f>
        <v>140</v>
      </c>
      <c r="AR30" s="451" t="str">
        <f>IF('[1]6表'!AQ17=0,"－",'[1]6表'!AQ17)</f>
        <v>-</v>
      </c>
      <c r="AS30" s="451">
        <f>IF('[1]6表'!AR17=0,"－",'[1]6表'!AR17)</f>
        <v>47</v>
      </c>
      <c r="AT30" s="454">
        <f>IF('[1]6表'!AS17=0,"－",'[1]6表'!AS17)</f>
        <v>2</v>
      </c>
    </row>
    <row r="31" spans="1:46" x14ac:dyDescent="0.15">
      <c r="A31" s="373"/>
      <c r="B31" s="457" t="s">
        <v>417</v>
      </c>
      <c r="C31" s="449">
        <v>265</v>
      </c>
      <c r="D31" s="450">
        <v>101</v>
      </c>
      <c r="E31" s="451">
        <v>20</v>
      </c>
      <c r="F31" s="451">
        <v>27</v>
      </c>
      <c r="G31" s="451">
        <v>34</v>
      </c>
      <c r="H31" s="451">
        <v>1</v>
      </c>
      <c r="I31" s="451">
        <v>10</v>
      </c>
      <c r="J31" s="451">
        <v>6</v>
      </c>
      <c r="K31" s="451">
        <v>1</v>
      </c>
      <c r="L31" s="451">
        <v>12</v>
      </c>
      <c r="M31" s="451">
        <v>8</v>
      </c>
      <c r="N31" s="451">
        <v>2</v>
      </c>
      <c r="O31" s="451">
        <v>1</v>
      </c>
      <c r="P31" s="451">
        <v>28</v>
      </c>
      <c r="Q31" s="451">
        <v>18</v>
      </c>
      <c r="R31" s="451">
        <v>10</v>
      </c>
      <c r="S31" s="451">
        <v>27</v>
      </c>
      <c r="T31" s="451">
        <v>2</v>
      </c>
      <c r="U31" s="451">
        <v>3</v>
      </c>
      <c r="V31" s="451">
        <v>3</v>
      </c>
      <c r="W31" s="451">
        <v>2</v>
      </c>
      <c r="X31" s="451">
        <f>IF('[1]6表'!W18=0,"－",'[1]6表'!W18)</f>
        <v>5</v>
      </c>
      <c r="Y31" s="451">
        <f>IF('[1]6表'!X18=0,"－",'[1]6表'!X18)</f>
        <v>9</v>
      </c>
      <c r="Z31" s="451">
        <f>IF('[1]6表'!Y18=0,"－",'[1]6表'!Y18)</f>
        <v>4</v>
      </c>
      <c r="AA31" s="451">
        <f>IF('[1]6表'!Z18=0,"－",'[1]6表'!Z18)</f>
        <v>4</v>
      </c>
      <c r="AB31" s="451">
        <f>IF('[1]6表'!AA18=0,"－",'[1]6表'!AA18)</f>
        <v>24</v>
      </c>
      <c r="AC31" s="451">
        <f>IF('[1]6表'!AB18=0,"－",'[1]6表'!AB18)</f>
        <v>3</v>
      </c>
      <c r="AD31" s="451" t="str">
        <f>IF('[1]6表'!AC18=0,"－",'[1]6表'!AC18)</f>
        <v>-</v>
      </c>
      <c r="AE31" s="451">
        <f>IF('[1]6表'!AD18=0,"－",'[1]6表'!AD18)</f>
        <v>7</v>
      </c>
      <c r="AF31" s="451">
        <f>IF('[1]6表'!AE18=0,"－",'[1]6表'!AE18)</f>
        <v>7</v>
      </c>
      <c r="AG31" s="451" t="str">
        <f>IF('[1]6表'!AF18=0,"－",'[1]6表'!AF18)</f>
        <v>-</v>
      </c>
      <c r="AH31" s="451">
        <f>IF('[1]6表'!AG18=0,"－",'[1]6表'!AG18)</f>
        <v>14</v>
      </c>
      <c r="AI31" s="451" t="str">
        <f>IF('[1]6表'!AH18=0,"－",'[1]6表'!AH18)</f>
        <v>-</v>
      </c>
      <c r="AJ31" s="451">
        <f>IF('[1]6表'!AI18=0,"－",'[1]6表'!AI18)</f>
        <v>1</v>
      </c>
      <c r="AK31" s="451">
        <f>IF('[1]6表'!AJ18=0,"－",'[1]6表'!AJ18)</f>
        <v>11</v>
      </c>
      <c r="AL31" s="451">
        <f>IF('[1]6表'!AK18=0,"－",'[1]6表'!AK18)</f>
        <v>9</v>
      </c>
      <c r="AM31" s="451">
        <f>IF('[1]6表'!AL18=0,"－",'[1]6表'!AL18)</f>
        <v>9</v>
      </c>
      <c r="AN31" s="451">
        <f>IF('[1]6表'!AM18=0,"－",'[1]6表'!AM18)</f>
        <v>1</v>
      </c>
      <c r="AO31" s="451" t="str">
        <f>IF('[1]6表'!AN18=0,"－",'[1]6表'!AN18)</f>
        <v>-</v>
      </c>
      <c r="AP31" s="451">
        <f>IF('[1]6表'!AO18=0,"－",'[1]6表'!AO18)</f>
        <v>9</v>
      </c>
      <c r="AQ31" s="451">
        <f>IF('[1]6表'!AP18=0,"－",'[1]6表'!AP18)</f>
        <v>15</v>
      </c>
      <c r="AR31" s="451" t="str">
        <f>IF('[1]6表'!AQ18=0,"－",'[1]6表'!AQ18)</f>
        <v>-</v>
      </c>
      <c r="AS31" s="451">
        <f>IF('[1]6表'!AR18=0,"－",'[1]6表'!AR18)</f>
        <v>5</v>
      </c>
      <c r="AT31" s="454" t="str">
        <f>IF('[1]6表'!AS18=0,"－",'[1]6表'!AS18)</f>
        <v>-</v>
      </c>
    </row>
    <row r="32" spans="1:46" x14ac:dyDescent="0.15">
      <c r="A32" s="373"/>
      <c r="B32" s="457" t="s">
        <v>418</v>
      </c>
      <c r="C32" s="449">
        <v>100</v>
      </c>
      <c r="D32" s="450">
        <v>43</v>
      </c>
      <c r="E32" s="451">
        <v>5</v>
      </c>
      <c r="F32" s="451">
        <v>4</v>
      </c>
      <c r="G32" s="451">
        <v>13</v>
      </c>
      <c r="H32" s="451" t="s">
        <v>23</v>
      </c>
      <c r="I32" s="451">
        <v>2</v>
      </c>
      <c r="J32" s="451">
        <v>1</v>
      </c>
      <c r="K32" s="451">
        <v>2</v>
      </c>
      <c r="L32" s="451">
        <v>6</v>
      </c>
      <c r="M32" s="451" t="s">
        <v>23</v>
      </c>
      <c r="N32" s="451">
        <v>2</v>
      </c>
      <c r="O32" s="451" t="s">
        <v>23</v>
      </c>
      <c r="P32" s="451">
        <v>13</v>
      </c>
      <c r="Q32" s="451">
        <v>12</v>
      </c>
      <c r="R32" s="451">
        <v>7</v>
      </c>
      <c r="S32" s="451">
        <v>19</v>
      </c>
      <c r="T32" s="451" t="s">
        <v>23</v>
      </c>
      <c r="U32" s="451">
        <v>1</v>
      </c>
      <c r="V32" s="451">
        <v>2</v>
      </c>
      <c r="W32" s="451" t="s">
        <v>23</v>
      </c>
      <c r="X32" s="451">
        <f>IF('[1]6表'!W19=0,"－",'[1]6表'!W19)</f>
        <v>4</v>
      </c>
      <c r="Y32" s="451">
        <f>IF('[1]6表'!X19=0,"－",'[1]6表'!X19)</f>
        <v>1</v>
      </c>
      <c r="Z32" s="451">
        <f>IF('[1]6表'!Y19=0,"－",'[1]6表'!Y19)</f>
        <v>2</v>
      </c>
      <c r="AA32" s="451" t="str">
        <f>IF('[1]6表'!Z19=0,"－",'[1]6表'!Z19)</f>
        <v>-</v>
      </c>
      <c r="AB32" s="451">
        <f>IF('[1]6表'!AA19=0,"－",'[1]6表'!AA19)</f>
        <v>11</v>
      </c>
      <c r="AC32" s="451">
        <f>IF('[1]6表'!AB19=0,"－",'[1]6表'!AB19)</f>
        <v>1</v>
      </c>
      <c r="AD32" s="451" t="str">
        <f>IF('[1]6表'!AC19=0,"－",'[1]6表'!AC19)</f>
        <v>-</v>
      </c>
      <c r="AE32" s="451">
        <f>IF('[1]6表'!AD19=0,"－",'[1]6表'!AD19)</f>
        <v>5</v>
      </c>
      <c r="AF32" s="451">
        <f>IF('[1]6表'!AE19=0,"－",'[1]6表'!AE19)</f>
        <v>2</v>
      </c>
      <c r="AG32" s="451" t="str">
        <f>IF('[1]6表'!AF19=0,"－",'[1]6表'!AF19)</f>
        <v>-</v>
      </c>
      <c r="AH32" s="451">
        <f>IF('[1]6表'!AG19=0,"－",'[1]6表'!AG19)</f>
        <v>3</v>
      </c>
      <c r="AI32" s="451" t="str">
        <f>IF('[1]6表'!AH19=0,"－",'[1]6表'!AH19)</f>
        <v>-</v>
      </c>
      <c r="AJ32" s="451">
        <f>IF('[1]6表'!AI19=0,"－",'[1]6表'!AI19)</f>
        <v>1</v>
      </c>
      <c r="AK32" s="451">
        <f>IF('[1]6表'!AJ19=0,"－",'[1]6表'!AJ19)</f>
        <v>8</v>
      </c>
      <c r="AL32" s="451">
        <f>IF('[1]6表'!AK19=0,"－",'[1]6表'!AK19)</f>
        <v>5</v>
      </c>
      <c r="AM32" s="451">
        <f>IF('[1]6表'!AL19=0,"－",'[1]6表'!AL19)</f>
        <v>2</v>
      </c>
      <c r="AN32" s="451" t="str">
        <f>IF('[1]6表'!AM19=0,"－",'[1]6表'!AM19)</f>
        <v>-</v>
      </c>
      <c r="AO32" s="451" t="str">
        <f>IF('[1]6表'!AN19=0,"－",'[1]6表'!AN19)</f>
        <v>-</v>
      </c>
      <c r="AP32" s="451" t="str">
        <f>IF('[1]6表'!AO19=0,"－",'[1]6表'!AO19)</f>
        <v>-</v>
      </c>
      <c r="AQ32" s="451" t="str">
        <f>IF('[1]6表'!AP19=0,"－",'[1]6表'!AP19)</f>
        <v>-</v>
      </c>
      <c r="AR32" s="451" t="str">
        <f>IF('[1]6表'!AQ19=0,"－",'[1]6表'!AQ19)</f>
        <v>-</v>
      </c>
      <c r="AS32" s="451">
        <f>IF('[1]6表'!AR19=0,"－",'[1]6表'!AR19)</f>
        <v>1</v>
      </c>
      <c r="AT32" s="454" t="str">
        <f>IF('[1]6表'!AS19=0,"－",'[1]6表'!AS19)</f>
        <v>-</v>
      </c>
    </row>
    <row r="33" spans="1:46" x14ac:dyDescent="0.15">
      <c r="A33" s="373"/>
      <c r="B33" s="457" t="s">
        <v>419</v>
      </c>
      <c r="C33" s="449">
        <v>85</v>
      </c>
      <c r="D33" s="450">
        <v>40</v>
      </c>
      <c r="E33" s="451">
        <v>7</v>
      </c>
      <c r="F33" s="451">
        <v>5</v>
      </c>
      <c r="G33" s="451">
        <v>10</v>
      </c>
      <c r="H33" s="451" t="s">
        <v>23</v>
      </c>
      <c r="I33" s="451">
        <v>5</v>
      </c>
      <c r="J33" s="451">
        <v>1</v>
      </c>
      <c r="K33" s="451" t="s">
        <v>23</v>
      </c>
      <c r="L33" s="451">
        <v>3</v>
      </c>
      <c r="M33" s="451">
        <v>5</v>
      </c>
      <c r="N33" s="451" t="s">
        <v>23</v>
      </c>
      <c r="O33" s="451" t="s">
        <v>23</v>
      </c>
      <c r="P33" s="451">
        <v>13</v>
      </c>
      <c r="Q33" s="451">
        <v>15</v>
      </c>
      <c r="R33" s="451">
        <v>13</v>
      </c>
      <c r="S33" s="451">
        <v>9</v>
      </c>
      <c r="T33" s="451" t="s">
        <v>23</v>
      </c>
      <c r="U33" s="451" t="s">
        <v>23</v>
      </c>
      <c r="V33" s="451" t="s">
        <v>23</v>
      </c>
      <c r="W33" s="451" t="s">
        <v>23</v>
      </c>
      <c r="X33" s="451">
        <f>IF('[1]6表'!W20=0,"－",'[1]6表'!W20)</f>
        <v>2</v>
      </c>
      <c r="Y33" s="451">
        <f>IF('[1]6表'!X20=0,"－",'[1]6表'!X20)</f>
        <v>4</v>
      </c>
      <c r="Z33" s="451">
        <f>IF('[1]6表'!Y20=0,"－",'[1]6表'!Y20)</f>
        <v>1</v>
      </c>
      <c r="AA33" s="451">
        <f>IF('[1]6表'!Z20=0,"－",'[1]6表'!Z20)</f>
        <v>3</v>
      </c>
      <c r="AB33" s="451">
        <f>IF('[1]6表'!AA20=0,"－",'[1]6表'!AA20)</f>
        <v>6</v>
      </c>
      <c r="AC33" s="451">
        <f>IF('[1]6表'!AB20=0,"－",'[1]6表'!AB20)</f>
        <v>1</v>
      </c>
      <c r="AD33" s="451" t="str">
        <f>IF('[1]6表'!AC20=0,"－",'[1]6表'!AC20)</f>
        <v>-</v>
      </c>
      <c r="AE33" s="451">
        <f>IF('[1]6表'!AD20=0,"－",'[1]6表'!AD20)</f>
        <v>5</v>
      </c>
      <c r="AF33" s="451">
        <f>IF('[1]6表'!AE20=0,"－",'[1]6表'!AE20)</f>
        <v>2</v>
      </c>
      <c r="AG33" s="451" t="str">
        <f>IF('[1]6表'!AF20=0,"－",'[1]6表'!AF20)</f>
        <v>-</v>
      </c>
      <c r="AH33" s="451">
        <f>IF('[1]6表'!AG20=0,"－",'[1]6表'!AG20)</f>
        <v>4</v>
      </c>
      <c r="AI33" s="451" t="str">
        <f>IF('[1]6表'!AH20=0,"－",'[1]6表'!AH20)</f>
        <v>-</v>
      </c>
      <c r="AJ33" s="451" t="str">
        <f>IF('[1]6表'!AI20=0,"－",'[1]6表'!AI20)</f>
        <v>-</v>
      </c>
      <c r="AK33" s="451">
        <f>IF('[1]6表'!AJ20=0,"－",'[1]6表'!AJ20)</f>
        <v>14</v>
      </c>
      <c r="AL33" s="451">
        <f>IF('[1]6表'!AK20=0,"－",'[1]6表'!AK20)</f>
        <v>3</v>
      </c>
      <c r="AM33" s="451">
        <f>IF('[1]6表'!AL20=0,"－",'[1]6表'!AL20)</f>
        <v>1</v>
      </c>
      <c r="AN33" s="451" t="str">
        <f>IF('[1]6表'!AM20=0,"－",'[1]6表'!AM20)</f>
        <v>-</v>
      </c>
      <c r="AO33" s="451" t="str">
        <f>IF('[1]6表'!AN20=0,"－",'[1]6表'!AN20)</f>
        <v>-</v>
      </c>
      <c r="AP33" s="451" t="str">
        <f>IF('[1]6表'!AO20=0,"－",'[1]6表'!AO20)</f>
        <v>-</v>
      </c>
      <c r="AQ33" s="451" t="str">
        <f>IF('[1]6表'!AP20=0,"－",'[1]6表'!AP20)</f>
        <v>-</v>
      </c>
      <c r="AR33" s="451" t="str">
        <f>IF('[1]6表'!AQ20=0,"－",'[1]6表'!AQ20)</f>
        <v>-</v>
      </c>
      <c r="AS33" s="451" t="str">
        <f>IF('[1]6表'!AR20=0,"－",'[1]6表'!AR20)</f>
        <v>-</v>
      </c>
      <c r="AT33" s="454" t="str">
        <f>IF('[1]6表'!AS20=0,"－",'[1]6表'!AS20)</f>
        <v>-</v>
      </c>
    </row>
    <row r="34" spans="1:46" x14ac:dyDescent="0.15">
      <c r="A34" s="373"/>
      <c r="B34" s="458"/>
      <c r="C34" s="449"/>
      <c r="D34" s="450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4"/>
    </row>
    <row r="35" spans="1:46" x14ac:dyDescent="0.15">
      <c r="A35" s="373"/>
      <c r="B35" s="457" t="s">
        <v>420</v>
      </c>
      <c r="C35" s="449">
        <v>42</v>
      </c>
      <c r="D35" s="450">
        <v>25</v>
      </c>
      <c r="E35" s="451">
        <v>2</v>
      </c>
      <c r="F35" s="451">
        <v>8</v>
      </c>
      <c r="G35" s="451">
        <v>8</v>
      </c>
      <c r="H35" s="451" t="s">
        <v>23</v>
      </c>
      <c r="I35" s="451">
        <v>1</v>
      </c>
      <c r="J35" s="451">
        <v>1</v>
      </c>
      <c r="K35" s="451" t="s">
        <v>23</v>
      </c>
      <c r="L35" s="451">
        <v>2</v>
      </c>
      <c r="M35" s="451">
        <v>1</v>
      </c>
      <c r="N35" s="451">
        <v>1</v>
      </c>
      <c r="O35" s="451" t="s">
        <v>23</v>
      </c>
      <c r="P35" s="451">
        <v>13</v>
      </c>
      <c r="Q35" s="451">
        <v>1</v>
      </c>
      <c r="R35" s="451" t="s">
        <v>23</v>
      </c>
      <c r="S35" s="451">
        <v>6</v>
      </c>
      <c r="T35" s="451" t="s">
        <v>23</v>
      </c>
      <c r="U35" s="451" t="s">
        <v>23</v>
      </c>
      <c r="V35" s="451" t="s">
        <v>23</v>
      </c>
      <c r="W35" s="451" t="s">
        <v>23</v>
      </c>
      <c r="X35" s="451">
        <f>IF('[1]6表'!W22=0,"－",'[1]6表'!W22)</f>
        <v>2</v>
      </c>
      <c r="Y35" s="451">
        <f>IF('[1]6表'!X22=0,"－",'[1]6表'!X22)</f>
        <v>1</v>
      </c>
      <c r="Z35" s="451">
        <f>IF('[1]6表'!Y22=0,"－",'[1]6表'!Y22)</f>
        <v>1</v>
      </c>
      <c r="AA35" s="451">
        <f>IF('[1]6表'!Z22=0,"－",'[1]6表'!Z22)</f>
        <v>1</v>
      </c>
      <c r="AB35" s="451">
        <f>IF('[1]6表'!AA22=0,"－",'[1]6表'!AA22)</f>
        <v>4</v>
      </c>
      <c r="AC35" s="451" t="str">
        <f>IF('[1]6表'!AB22=0,"－",'[1]6表'!AB22)</f>
        <v>-</v>
      </c>
      <c r="AD35" s="451" t="str">
        <f>IF('[1]6表'!AC22=0,"－",'[1]6表'!AC22)</f>
        <v>-</v>
      </c>
      <c r="AE35" s="451">
        <f>IF('[1]6表'!AD22=0,"－",'[1]6表'!AD22)</f>
        <v>3</v>
      </c>
      <c r="AF35" s="451">
        <f>IF('[1]6表'!AE22=0,"－",'[1]6表'!AE22)</f>
        <v>2</v>
      </c>
      <c r="AG35" s="451" t="str">
        <f>IF('[1]6表'!AF22=0,"－",'[1]6表'!AF22)</f>
        <v>-</v>
      </c>
      <c r="AH35" s="451" t="str">
        <f>IF('[1]6表'!AG22=0,"－",'[1]6表'!AG22)</f>
        <v>-</v>
      </c>
      <c r="AI35" s="451" t="str">
        <f>IF('[1]6表'!AH22=0,"－",'[1]6表'!AH22)</f>
        <v>-</v>
      </c>
      <c r="AJ35" s="451" t="str">
        <f>IF('[1]6表'!AI22=0,"－",'[1]6表'!AI22)</f>
        <v>-</v>
      </c>
      <c r="AK35" s="451">
        <f>IF('[1]6表'!AJ22=0,"－",'[1]6表'!AJ22)</f>
        <v>5</v>
      </c>
      <c r="AL35" s="451">
        <f>IF('[1]6表'!AK22=0,"－",'[1]6表'!AK22)</f>
        <v>6</v>
      </c>
      <c r="AM35" s="451">
        <f>IF('[1]6表'!AL22=0,"－",'[1]6表'!AL22)</f>
        <v>2</v>
      </c>
      <c r="AN35" s="451" t="str">
        <f>IF('[1]6表'!AM22=0,"－",'[1]6表'!AM22)</f>
        <v>-</v>
      </c>
      <c r="AO35" s="451" t="str">
        <f>IF('[1]6表'!AN22=0,"－",'[1]6表'!AN22)</f>
        <v>-</v>
      </c>
      <c r="AP35" s="451" t="str">
        <f>IF('[1]6表'!AO22=0,"－",'[1]6表'!AO22)</f>
        <v>-</v>
      </c>
      <c r="AQ35" s="451" t="str">
        <f>IF('[1]6表'!AP22=0,"－",'[1]6表'!AP22)</f>
        <v>-</v>
      </c>
      <c r="AR35" s="451" t="str">
        <f>IF('[1]6表'!AQ22=0,"－",'[1]6表'!AQ22)</f>
        <v>-</v>
      </c>
      <c r="AS35" s="451" t="str">
        <f>IF('[1]6表'!AR22=0,"－",'[1]6表'!AR22)</f>
        <v>-</v>
      </c>
      <c r="AT35" s="454" t="str">
        <f>IF('[1]6表'!AS22=0,"－",'[1]6表'!AS22)</f>
        <v>-</v>
      </c>
    </row>
    <row r="36" spans="1:46" x14ac:dyDescent="0.15">
      <c r="A36" s="373"/>
      <c r="B36" s="457" t="s">
        <v>421</v>
      </c>
      <c r="C36" s="449">
        <v>64</v>
      </c>
      <c r="D36" s="450">
        <v>31</v>
      </c>
      <c r="E36" s="451">
        <v>2</v>
      </c>
      <c r="F36" s="451">
        <v>6</v>
      </c>
      <c r="G36" s="451">
        <v>12</v>
      </c>
      <c r="H36" s="451">
        <v>1</v>
      </c>
      <c r="I36" s="451">
        <v>1</v>
      </c>
      <c r="J36" s="451">
        <v>1</v>
      </c>
      <c r="K36" s="451" t="s">
        <v>23</v>
      </c>
      <c r="L36" s="451">
        <v>6</v>
      </c>
      <c r="M36" s="451">
        <v>3</v>
      </c>
      <c r="N36" s="451">
        <v>3</v>
      </c>
      <c r="O36" s="451" t="s">
        <v>23</v>
      </c>
      <c r="P36" s="451">
        <v>9</v>
      </c>
      <c r="Q36" s="451" t="s">
        <v>23</v>
      </c>
      <c r="R36" s="451" t="s">
        <v>23</v>
      </c>
      <c r="S36" s="451">
        <v>14</v>
      </c>
      <c r="T36" s="451" t="s">
        <v>23</v>
      </c>
      <c r="U36" s="451" t="s">
        <v>23</v>
      </c>
      <c r="V36" s="451">
        <v>1</v>
      </c>
      <c r="W36" s="451" t="s">
        <v>23</v>
      </c>
      <c r="X36" s="451">
        <f>IF('[1]6表'!W23=0,"－",'[1]6表'!W23)</f>
        <v>1</v>
      </c>
      <c r="Y36" s="451">
        <f>IF('[1]6表'!X23=0,"－",'[1]6表'!X23)</f>
        <v>4</v>
      </c>
      <c r="Z36" s="451">
        <f>IF('[1]6表'!Y23=0,"－",'[1]6表'!Y23)</f>
        <v>5</v>
      </c>
      <c r="AA36" s="451">
        <f>IF('[1]6表'!Z23=0,"－",'[1]6表'!Z23)</f>
        <v>2</v>
      </c>
      <c r="AB36" s="451">
        <f>IF('[1]6表'!AA23=0,"－",'[1]6表'!AA23)</f>
        <v>9</v>
      </c>
      <c r="AC36" s="451">
        <f>IF('[1]6表'!AB23=0,"－",'[1]6表'!AB23)</f>
        <v>1</v>
      </c>
      <c r="AD36" s="451" t="str">
        <f>IF('[1]6表'!AC23=0,"－",'[1]6表'!AC23)</f>
        <v>-</v>
      </c>
      <c r="AE36" s="451">
        <f>IF('[1]6表'!AD23=0,"－",'[1]6表'!AD23)</f>
        <v>5</v>
      </c>
      <c r="AF36" s="451">
        <f>IF('[1]6表'!AE23=0,"－",'[1]6表'!AE23)</f>
        <v>5</v>
      </c>
      <c r="AG36" s="451" t="str">
        <f>IF('[1]6表'!AF23=0,"－",'[1]6表'!AF23)</f>
        <v>-</v>
      </c>
      <c r="AH36" s="451">
        <f>IF('[1]6表'!AG23=0,"－",'[1]6表'!AG23)</f>
        <v>3</v>
      </c>
      <c r="AI36" s="451" t="str">
        <f>IF('[1]6表'!AH23=0,"－",'[1]6表'!AH23)</f>
        <v>-</v>
      </c>
      <c r="AJ36" s="451" t="str">
        <f>IF('[1]6表'!AI23=0,"－",'[1]6表'!AI23)</f>
        <v>-</v>
      </c>
      <c r="AK36" s="451">
        <f>IF('[1]6表'!AJ23=0,"－",'[1]6表'!AJ23)</f>
        <v>7</v>
      </c>
      <c r="AL36" s="451">
        <f>IF('[1]6表'!AK23=0,"－",'[1]6表'!AK23)</f>
        <v>1</v>
      </c>
      <c r="AM36" s="451">
        <f>IF('[1]6表'!AL23=0,"－",'[1]6表'!AL23)</f>
        <v>2</v>
      </c>
      <c r="AN36" s="451" t="str">
        <f>IF('[1]6表'!AM23=0,"－",'[1]6表'!AM23)</f>
        <v>-</v>
      </c>
      <c r="AO36" s="451" t="str">
        <f>IF('[1]6表'!AN23=0,"－",'[1]6表'!AN23)</f>
        <v>-</v>
      </c>
      <c r="AP36" s="451" t="str">
        <f>IF('[1]6表'!AO23=0,"－",'[1]6表'!AO23)</f>
        <v>-</v>
      </c>
      <c r="AQ36" s="451" t="str">
        <f>IF('[1]6表'!AP23=0,"－",'[1]6表'!AP23)</f>
        <v>-</v>
      </c>
      <c r="AR36" s="451" t="str">
        <f>IF('[1]6表'!AQ23=0,"－",'[1]6表'!AQ23)</f>
        <v>-</v>
      </c>
      <c r="AS36" s="451">
        <f>IF('[1]6表'!AR23=0,"－",'[1]6表'!AR23)</f>
        <v>1</v>
      </c>
      <c r="AT36" s="454">
        <f>IF('[1]6表'!AS23=0,"－",'[1]6表'!AS23)</f>
        <v>1</v>
      </c>
    </row>
    <row r="37" spans="1:46" x14ac:dyDescent="0.15">
      <c r="A37" s="373"/>
      <c r="B37" s="457" t="s">
        <v>422</v>
      </c>
      <c r="C37" s="449">
        <v>63</v>
      </c>
      <c r="D37" s="450">
        <v>30</v>
      </c>
      <c r="E37" s="451" t="s">
        <v>23</v>
      </c>
      <c r="F37" s="451">
        <v>2</v>
      </c>
      <c r="G37" s="451">
        <v>5</v>
      </c>
      <c r="H37" s="451" t="s">
        <v>23</v>
      </c>
      <c r="I37" s="451">
        <v>3</v>
      </c>
      <c r="J37" s="451" t="s">
        <v>23</v>
      </c>
      <c r="K37" s="451" t="s">
        <v>23</v>
      </c>
      <c r="L37" s="451" t="s">
        <v>23</v>
      </c>
      <c r="M37" s="451" t="s">
        <v>23</v>
      </c>
      <c r="N37" s="451">
        <v>6</v>
      </c>
      <c r="O37" s="451" t="s">
        <v>23</v>
      </c>
      <c r="P37" s="451">
        <v>9</v>
      </c>
      <c r="Q37" s="451">
        <v>11</v>
      </c>
      <c r="R37" s="451">
        <v>2</v>
      </c>
      <c r="S37" s="451">
        <v>10</v>
      </c>
      <c r="T37" s="451" t="s">
        <v>23</v>
      </c>
      <c r="U37" s="451" t="s">
        <v>23</v>
      </c>
      <c r="V37" s="451" t="s">
        <v>23</v>
      </c>
      <c r="W37" s="451" t="s">
        <v>23</v>
      </c>
      <c r="X37" s="451">
        <f>IF('[1]6表'!W24=0,"－",'[1]6表'!W24)</f>
        <v>1</v>
      </c>
      <c r="Y37" s="451" t="str">
        <f>IF('[1]6表'!X24=0,"－",'[1]6表'!X24)</f>
        <v>-</v>
      </c>
      <c r="Z37" s="451" t="str">
        <f>IF('[1]6表'!Y24=0,"－",'[1]6表'!Y24)</f>
        <v>-</v>
      </c>
      <c r="AA37" s="451">
        <f>IF('[1]6表'!Z24=0,"－",'[1]6表'!Z24)</f>
        <v>5</v>
      </c>
      <c r="AB37" s="451">
        <f>IF('[1]6表'!AA24=0,"－",'[1]6表'!AA24)</f>
        <v>8</v>
      </c>
      <c r="AC37" s="451" t="str">
        <f>IF('[1]6表'!AB24=0,"－",'[1]6表'!AB24)</f>
        <v>-</v>
      </c>
      <c r="AD37" s="451" t="str">
        <f>IF('[1]6表'!AC24=0,"－",'[1]6表'!AC24)</f>
        <v>-</v>
      </c>
      <c r="AE37" s="451">
        <f>IF('[1]6表'!AD24=0,"－",'[1]6表'!AD24)</f>
        <v>3</v>
      </c>
      <c r="AF37" s="451">
        <f>IF('[1]6表'!AE24=0,"－",'[1]6表'!AE24)</f>
        <v>1</v>
      </c>
      <c r="AG37" s="451">
        <f>IF('[1]6表'!AF24=0,"－",'[1]6表'!AF24)</f>
        <v>1</v>
      </c>
      <c r="AH37" s="451">
        <f>IF('[1]6表'!AG24=0,"－",'[1]6表'!AG24)</f>
        <v>3</v>
      </c>
      <c r="AI37" s="451" t="str">
        <f>IF('[1]6表'!AH24=0,"－",'[1]6表'!AH24)</f>
        <v>-</v>
      </c>
      <c r="AJ37" s="451" t="str">
        <f>IF('[1]6表'!AI24=0,"－",'[1]6表'!AI24)</f>
        <v>-</v>
      </c>
      <c r="AK37" s="451">
        <f>IF('[1]6表'!AJ24=0,"－",'[1]6表'!AJ24)</f>
        <v>7</v>
      </c>
      <c r="AL37" s="451">
        <f>IF('[1]6表'!AK24=0,"－",'[1]6表'!AK24)</f>
        <v>4</v>
      </c>
      <c r="AM37" s="451">
        <f>IF('[1]6表'!AL24=0,"－",'[1]6表'!AL24)</f>
        <v>5</v>
      </c>
      <c r="AN37" s="451" t="str">
        <f>IF('[1]6表'!AM24=0,"－",'[1]6表'!AM24)</f>
        <v>-</v>
      </c>
      <c r="AO37" s="451" t="str">
        <f>IF('[1]6表'!AN24=0,"－",'[1]6表'!AN24)</f>
        <v>-</v>
      </c>
      <c r="AP37" s="451" t="str">
        <f>IF('[1]6表'!AO24=0,"－",'[1]6表'!AO24)</f>
        <v>-</v>
      </c>
      <c r="AQ37" s="451" t="str">
        <f>IF('[1]6表'!AP24=0,"－",'[1]6表'!AP24)</f>
        <v>-</v>
      </c>
      <c r="AR37" s="451" t="str">
        <f>IF('[1]6表'!AQ24=0,"－",'[1]6表'!AQ24)</f>
        <v>-</v>
      </c>
      <c r="AS37" s="451" t="str">
        <f>IF('[1]6表'!AR24=0,"－",'[1]6表'!AR24)</f>
        <v>-</v>
      </c>
      <c r="AT37" s="454" t="str">
        <f>IF('[1]6表'!AS24=0,"－",'[1]6表'!AS24)</f>
        <v>-</v>
      </c>
    </row>
    <row r="38" spans="1:46" x14ac:dyDescent="0.15">
      <c r="A38" s="373"/>
      <c r="B38" s="457" t="s">
        <v>423</v>
      </c>
      <c r="C38" s="449">
        <v>30</v>
      </c>
      <c r="D38" s="450">
        <v>22</v>
      </c>
      <c r="E38" s="451">
        <v>2</v>
      </c>
      <c r="F38" s="451">
        <v>3</v>
      </c>
      <c r="G38" s="451">
        <v>3</v>
      </c>
      <c r="H38" s="451" t="s">
        <v>23</v>
      </c>
      <c r="I38" s="451" t="s">
        <v>23</v>
      </c>
      <c r="J38" s="451" t="s">
        <v>23</v>
      </c>
      <c r="K38" s="451" t="s">
        <v>23</v>
      </c>
      <c r="L38" s="451">
        <v>1</v>
      </c>
      <c r="M38" s="451" t="s">
        <v>23</v>
      </c>
      <c r="N38" s="451" t="s">
        <v>23</v>
      </c>
      <c r="O38" s="451" t="s">
        <v>23</v>
      </c>
      <c r="P38" s="451">
        <v>8</v>
      </c>
      <c r="Q38" s="451" t="s">
        <v>23</v>
      </c>
      <c r="R38" s="451" t="s">
        <v>23</v>
      </c>
      <c r="S38" s="451">
        <v>5</v>
      </c>
      <c r="T38" s="451" t="s">
        <v>23</v>
      </c>
      <c r="U38" s="451" t="s">
        <v>23</v>
      </c>
      <c r="V38" s="451" t="s">
        <v>23</v>
      </c>
      <c r="W38" s="451" t="s">
        <v>23</v>
      </c>
      <c r="X38" s="451">
        <f>IF('[1]6表'!W25=0,"－",'[1]6表'!W25)</f>
        <v>3</v>
      </c>
      <c r="Y38" s="451" t="str">
        <f>IF('[1]6表'!X25=0,"－",'[1]6表'!X25)</f>
        <v>-</v>
      </c>
      <c r="Z38" s="451" t="str">
        <f>IF('[1]6表'!Y25=0,"－",'[1]6表'!Y25)</f>
        <v>-</v>
      </c>
      <c r="AA38" s="451">
        <f>IF('[1]6表'!Z25=0,"－",'[1]6表'!Z25)</f>
        <v>2</v>
      </c>
      <c r="AB38" s="451">
        <f>IF('[1]6表'!AA25=0,"－",'[1]6表'!AA25)</f>
        <v>3</v>
      </c>
      <c r="AC38" s="451" t="str">
        <f>IF('[1]6表'!AB25=0,"－",'[1]6表'!AB25)</f>
        <v>-</v>
      </c>
      <c r="AD38" s="451" t="str">
        <f>IF('[1]6表'!AC25=0,"－",'[1]6表'!AC25)</f>
        <v>-</v>
      </c>
      <c r="AE38" s="451">
        <f>IF('[1]6表'!AD25=0,"－",'[1]6表'!AD25)</f>
        <v>2</v>
      </c>
      <c r="AF38" s="451">
        <f>IF('[1]6表'!AE25=0,"－",'[1]6表'!AE25)</f>
        <v>1</v>
      </c>
      <c r="AG38" s="451" t="str">
        <f>IF('[1]6表'!AF25=0,"－",'[1]6表'!AF25)</f>
        <v>-</v>
      </c>
      <c r="AH38" s="451">
        <f>IF('[1]6表'!AG25=0,"－",'[1]6表'!AG25)</f>
        <v>1</v>
      </c>
      <c r="AI38" s="451" t="str">
        <f>IF('[1]6表'!AH25=0,"－",'[1]6表'!AH25)</f>
        <v>-</v>
      </c>
      <c r="AJ38" s="451" t="str">
        <f>IF('[1]6表'!AI25=0,"－",'[1]6表'!AI25)</f>
        <v>-</v>
      </c>
      <c r="AK38" s="451">
        <f>IF('[1]6表'!AJ25=0,"－",'[1]6表'!AJ25)</f>
        <v>4</v>
      </c>
      <c r="AL38" s="451">
        <f>IF('[1]6表'!AK25=0,"－",'[1]6表'!AK25)</f>
        <v>5</v>
      </c>
      <c r="AM38" s="451" t="str">
        <f>IF('[1]6表'!AL25=0,"－",'[1]6表'!AL25)</f>
        <v>-</v>
      </c>
      <c r="AN38" s="451" t="str">
        <f>IF('[1]6表'!AM25=0,"－",'[1]6表'!AM25)</f>
        <v>-</v>
      </c>
      <c r="AO38" s="451" t="str">
        <f>IF('[1]6表'!AN25=0,"－",'[1]6表'!AN25)</f>
        <v>-</v>
      </c>
      <c r="AP38" s="451" t="str">
        <f>IF('[1]6表'!AO25=0,"－",'[1]6表'!AO25)</f>
        <v>-</v>
      </c>
      <c r="AQ38" s="451" t="str">
        <f>IF('[1]6表'!AP25=0,"－",'[1]6表'!AP25)</f>
        <v>-</v>
      </c>
      <c r="AR38" s="451" t="str">
        <f>IF('[1]6表'!AQ25=0,"－",'[1]6表'!AQ25)</f>
        <v>-</v>
      </c>
      <c r="AS38" s="451">
        <f>IF('[1]6表'!AR25=0,"－",'[1]6表'!AR25)</f>
        <v>1</v>
      </c>
      <c r="AT38" s="454" t="str">
        <f>IF('[1]6表'!AS25=0,"－",'[1]6表'!AS25)</f>
        <v>-</v>
      </c>
    </row>
    <row r="39" spans="1:46" x14ac:dyDescent="0.15">
      <c r="A39" s="373"/>
      <c r="B39" s="457" t="s">
        <v>424</v>
      </c>
      <c r="C39" s="449">
        <v>48</v>
      </c>
      <c r="D39" s="450">
        <v>32</v>
      </c>
      <c r="E39" s="451">
        <v>6</v>
      </c>
      <c r="F39" s="451">
        <v>3</v>
      </c>
      <c r="G39" s="451">
        <v>12</v>
      </c>
      <c r="H39" s="451" t="s">
        <v>23</v>
      </c>
      <c r="I39" s="451" t="s">
        <v>23</v>
      </c>
      <c r="J39" s="451">
        <v>2</v>
      </c>
      <c r="K39" s="451" t="s">
        <v>23</v>
      </c>
      <c r="L39" s="451">
        <v>4</v>
      </c>
      <c r="M39" s="451">
        <v>2</v>
      </c>
      <c r="N39" s="451">
        <v>1</v>
      </c>
      <c r="O39" s="451" t="s">
        <v>23</v>
      </c>
      <c r="P39" s="451">
        <v>13</v>
      </c>
      <c r="Q39" s="451">
        <v>1</v>
      </c>
      <c r="R39" s="451">
        <v>1</v>
      </c>
      <c r="S39" s="451">
        <v>12</v>
      </c>
      <c r="T39" s="451" t="s">
        <v>23</v>
      </c>
      <c r="U39" s="451" t="s">
        <v>23</v>
      </c>
      <c r="V39" s="451">
        <v>1</v>
      </c>
      <c r="W39" s="451" t="s">
        <v>23</v>
      </c>
      <c r="X39" s="451">
        <f>IF('[1]6表'!W26=0,"－",'[1]6表'!W26)</f>
        <v>4</v>
      </c>
      <c r="Y39" s="451" t="str">
        <f>IF('[1]6表'!X26=0,"－",'[1]6表'!X26)</f>
        <v>-</v>
      </c>
      <c r="Z39" s="451">
        <f>IF('[1]6表'!Y26=0,"－",'[1]6表'!Y26)</f>
        <v>1</v>
      </c>
      <c r="AA39" s="451">
        <f>IF('[1]6表'!Z26=0,"－",'[1]6表'!Z26)</f>
        <v>2</v>
      </c>
      <c r="AB39" s="451">
        <f>IF('[1]6表'!AA26=0,"－",'[1]6表'!AA26)</f>
        <v>5</v>
      </c>
      <c r="AC39" s="451" t="str">
        <f>IF('[1]6表'!AB26=0,"－",'[1]6表'!AB26)</f>
        <v>-</v>
      </c>
      <c r="AD39" s="451" t="str">
        <f>IF('[1]6表'!AC26=0,"－",'[1]6表'!AC26)</f>
        <v>-</v>
      </c>
      <c r="AE39" s="451">
        <f>IF('[1]6表'!AD26=0,"－",'[1]6表'!AD26)</f>
        <v>1</v>
      </c>
      <c r="AF39" s="451">
        <f>IF('[1]6表'!AE26=0,"－",'[1]6表'!AE26)</f>
        <v>2</v>
      </c>
      <c r="AG39" s="451" t="str">
        <f>IF('[1]6表'!AF26=0,"－",'[1]6表'!AF26)</f>
        <v>-</v>
      </c>
      <c r="AH39" s="451" t="str">
        <f>IF('[1]6表'!AG26=0,"－",'[1]6表'!AG26)</f>
        <v>-</v>
      </c>
      <c r="AI39" s="451" t="str">
        <f>IF('[1]6表'!AH26=0,"－",'[1]6表'!AH26)</f>
        <v>-</v>
      </c>
      <c r="AJ39" s="451">
        <f>IF('[1]6表'!AI26=0,"－",'[1]6表'!AI26)</f>
        <v>1</v>
      </c>
      <c r="AK39" s="451">
        <f>IF('[1]6表'!AJ26=0,"－",'[1]6表'!AJ26)</f>
        <v>3</v>
      </c>
      <c r="AL39" s="451">
        <f>IF('[1]6表'!AK26=0,"－",'[1]6表'!AK26)</f>
        <v>3</v>
      </c>
      <c r="AM39" s="451">
        <f>IF('[1]6表'!AL26=0,"－",'[1]6表'!AL26)</f>
        <v>2</v>
      </c>
      <c r="AN39" s="451" t="str">
        <f>IF('[1]6表'!AM26=0,"－",'[1]6表'!AM26)</f>
        <v>-</v>
      </c>
      <c r="AO39" s="451" t="str">
        <f>IF('[1]6表'!AN26=0,"－",'[1]6表'!AN26)</f>
        <v>-</v>
      </c>
      <c r="AP39" s="451">
        <f>IF('[1]6表'!AO26=0,"－",'[1]6表'!AO26)</f>
        <v>1</v>
      </c>
      <c r="AQ39" s="451" t="str">
        <f>IF('[1]6表'!AP26=0,"－",'[1]6表'!AP26)</f>
        <v>-</v>
      </c>
      <c r="AR39" s="451" t="str">
        <f>IF('[1]6表'!AQ26=0,"－",'[1]6表'!AQ26)</f>
        <v>-</v>
      </c>
      <c r="AS39" s="451">
        <f>IF('[1]6表'!AR26=0,"－",'[1]6表'!AR26)</f>
        <v>1</v>
      </c>
      <c r="AT39" s="454" t="str">
        <f>IF('[1]6表'!AS26=0,"－",'[1]6表'!AS26)</f>
        <v>-</v>
      </c>
    </row>
    <row r="40" spans="1:46" x14ac:dyDescent="0.15">
      <c r="A40" s="373"/>
      <c r="B40" s="458"/>
      <c r="C40" s="449"/>
      <c r="D40" s="450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1"/>
      <c r="V40" s="451"/>
      <c r="W40" s="451"/>
      <c r="X40" s="451"/>
      <c r="Y40" s="451"/>
      <c r="Z40" s="451"/>
      <c r="AA40" s="451"/>
      <c r="AB40" s="451"/>
      <c r="AC40" s="451"/>
      <c r="AD40" s="451"/>
      <c r="AE40" s="451"/>
      <c r="AF40" s="451"/>
      <c r="AG40" s="451"/>
      <c r="AH40" s="451"/>
      <c r="AI40" s="451"/>
      <c r="AJ40" s="451"/>
      <c r="AK40" s="451"/>
      <c r="AL40" s="451"/>
      <c r="AM40" s="451"/>
      <c r="AN40" s="451"/>
      <c r="AO40" s="451"/>
      <c r="AP40" s="451"/>
      <c r="AQ40" s="451"/>
      <c r="AR40" s="451"/>
      <c r="AS40" s="451"/>
      <c r="AT40" s="454"/>
    </row>
    <row r="41" spans="1:46" x14ac:dyDescent="0.15">
      <c r="A41" s="373"/>
      <c r="B41" s="415" t="s">
        <v>425</v>
      </c>
      <c r="C41" s="449">
        <v>57</v>
      </c>
      <c r="D41" s="450">
        <v>30</v>
      </c>
      <c r="E41" s="451" t="s">
        <v>23</v>
      </c>
      <c r="F41" s="451">
        <v>2</v>
      </c>
      <c r="G41" s="451">
        <v>7</v>
      </c>
      <c r="H41" s="451">
        <v>1</v>
      </c>
      <c r="I41" s="451">
        <v>1</v>
      </c>
      <c r="J41" s="451">
        <v>5</v>
      </c>
      <c r="K41" s="451" t="s">
        <v>23</v>
      </c>
      <c r="L41" s="451">
        <v>3</v>
      </c>
      <c r="M41" s="451">
        <v>1</v>
      </c>
      <c r="N41" s="451">
        <v>3</v>
      </c>
      <c r="O41" s="451" t="s">
        <v>23</v>
      </c>
      <c r="P41" s="451">
        <v>11</v>
      </c>
      <c r="Q41" s="451">
        <v>1</v>
      </c>
      <c r="R41" s="451" t="s">
        <v>23</v>
      </c>
      <c r="S41" s="451">
        <v>14</v>
      </c>
      <c r="T41" s="451" t="s">
        <v>23</v>
      </c>
      <c r="U41" s="451">
        <v>1</v>
      </c>
      <c r="V41" s="451" t="s">
        <v>23</v>
      </c>
      <c r="W41" s="451" t="s">
        <v>23</v>
      </c>
      <c r="X41" s="451" t="str">
        <f>IF('[1]6表'!W28=0,"－",'[1]6表'!W28)</f>
        <v>-</v>
      </c>
      <c r="Y41" s="451">
        <f>IF('[1]6表'!X28=0,"－",'[1]6表'!X28)</f>
        <v>2</v>
      </c>
      <c r="Z41" s="451" t="str">
        <f>IF('[1]6表'!Y28=0,"－",'[1]6表'!Y28)</f>
        <v>-</v>
      </c>
      <c r="AA41" s="451">
        <f>IF('[1]6表'!Z28=0,"－",'[1]6表'!Z28)</f>
        <v>1</v>
      </c>
      <c r="AB41" s="451">
        <f>IF('[1]6表'!AA28=0,"－",'[1]6表'!AA28)</f>
        <v>5</v>
      </c>
      <c r="AC41" s="451" t="str">
        <f>IF('[1]6表'!AB28=0,"－",'[1]6表'!AB28)</f>
        <v>-</v>
      </c>
      <c r="AD41" s="451" t="str">
        <f>IF('[1]6表'!AC28=0,"－",'[1]6表'!AC28)</f>
        <v>-</v>
      </c>
      <c r="AE41" s="451">
        <f>IF('[1]6表'!AD28=0,"－",'[1]6表'!AD28)</f>
        <v>4</v>
      </c>
      <c r="AF41" s="451">
        <f>IF('[1]6表'!AE28=0,"－",'[1]6表'!AE28)</f>
        <v>2</v>
      </c>
      <c r="AG41" s="451" t="str">
        <f>IF('[1]6表'!AF28=0,"－",'[1]6表'!AF28)</f>
        <v>-</v>
      </c>
      <c r="AH41" s="451">
        <f>IF('[1]6表'!AG28=0,"－",'[1]6表'!AG28)</f>
        <v>1</v>
      </c>
      <c r="AI41" s="451" t="str">
        <f>IF('[1]6表'!AH28=0,"－",'[1]6表'!AH28)</f>
        <v>-</v>
      </c>
      <c r="AJ41" s="451" t="str">
        <f>IF('[1]6表'!AI28=0,"－",'[1]6表'!AI28)</f>
        <v>-</v>
      </c>
      <c r="AK41" s="451">
        <f>IF('[1]6表'!AJ28=0,"－",'[1]6表'!AJ28)</f>
        <v>8</v>
      </c>
      <c r="AL41" s="451">
        <f>IF('[1]6表'!AK28=0,"－",'[1]6表'!AK28)</f>
        <v>1</v>
      </c>
      <c r="AM41" s="451" t="str">
        <f>IF('[1]6表'!AL28=0,"－",'[1]6表'!AL28)</f>
        <v>-</v>
      </c>
      <c r="AN41" s="451" t="str">
        <f>IF('[1]6表'!AM28=0,"－",'[1]6表'!AM28)</f>
        <v>-</v>
      </c>
      <c r="AO41" s="451" t="str">
        <f>IF('[1]6表'!AN28=0,"－",'[1]6表'!AN28)</f>
        <v>-</v>
      </c>
      <c r="AP41" s="451" t="str">
        <f>IF('[1]6表'!AO28=0,"－",'[1]6表'!AO28)</f>
        <v>-</v>
      </c>
      <c r="AQ41" s="451" t="str">
        <f>IF('[1]6表'!AP28=0,"－",'[1]6表'!AP28)</f>
        <v>-</v>
      </c>
      <c r="AR41" s="451">
        <f>IF('[1]6表'!AQ28=0,"－",'[1]6表'!AQ28)</f>
        <v>1</v>
      </c>
      <c r="AS41" s="451">
        <f>IF('[1]6表'!AR28=0,"－",'[1]6表'!AR28)</f>
        <v>1</v>
      </c>
      <c r="AT41" s="454" t="str">
        <f>IF('[1]6表'!AS28=0,"－",'[1]6表'!AS28)</f>
        <v>-</v>
      </c>
    </row>
    <row r="42" spans="1:46" x14ac:dyDescent="0.15">
      <c r="A42" s="373"/>
      <c r="B42" s="415" t="s">
        <v>426</v>
      </c>
      <c r="C42" s="449">
        <v>47</v>
      </c>
      <c r="D42" s="450">
        <v>30</v>
      </c>
      <c r="E42" s="451">
        <v>2</v>
      </c>
      <c r="F42" s="451">
        <v>5</v>
      </c>
      <c r="G42" s="451">
        <v>10</v>
      </c>
      <c r="H42" s="451" t="s">
        <v>23</v>
      </c>
      <c r="I42" s="451" t="s">
        <v>23</v>
      </c>
      <c r="J42" s="451" t="s">
        <v>23</v>
      </c>
      <c r="K42" s="451" t="s">
        <v>23</v>
      </c>
      <c r="L42" s="451">
        <v>4</v>
      </c>
      <c r="M42" s="451">
        <v>7</v>
      </c>
      <c r="N42" s="451">
        <v>2</v>
      </c>
      <c r="O42" s="451" t="s">
        <v>23</v>
      </c>
      <c r="P42" s="451">
        <v>13</v>
      </c>
      <c r="Q42" s="451">
        <v>1</v>
      </c>
      <c r="R42" s="451" t="s">
        <v>23</v>
      </c>
      <c r="S42" s="451">
        <v>8</v>
      </c>
      <c r="T42" s="451" t="s">
        <v>23</v>
      </c>
      <c r="U42" s="451" t="s">
        <v>23</v>
      </c>
      <c r="V42" s="451" t="s">
        <v>23</v>
      </c>
      <c r="W42" s="451" t="s">
        <v>23</v>
      </c>
      <c r="X42" s="451" t="str">
        <f>IF('[1]6表'!W29=0,"－",'[1]6表'!W29)</f>
        <v>-</v>
      </c>
      <c r="Y42" s="451" t="str">
        <f>IF('[1]6表'!X29=0,"－",'[1]6表'!X29)</f>
        <v>-</v>
      </c>
      <c r="Z42" s="451" t="str">
        <f>IF('[1]6表'!Y29=0,"－",'[1]6表'!Y29)</f>
        <v>-</v>
      </c>
      <c r="AA42" s="451" t="str">
        <f>IF('[1]6表'!Z29=0,"－",'[1]6表'!Z29)</f>
        <v>-</v>
      </c>
      <c r="AB42" s="451">
        <f>IF('[1]6表'!AA29=0,"－",'[1]6表'!AA29)</f>
        <v>7</v>
      </c>
      <c r="AC42" s="451" t="str">
        <f>IF('[1]6表'!AB29=0,"－",'[1]6表'!AB29)</f>
        <v>-</v>
      </c>
      <c r="AD42" s="451" t="str">
        <f>IF('[1]6表'!AC29=0,"－",'[1]6表'!AC29)</f>
        <v>-</v>
      </c>
      <c r="AE42" s="451">
        <f>IF('[1]6表'!AD29=0,"－",'[1]6表'!AD29)</f>
        <v>1</v>
      </c>
      <c r="AF42" s="451">
        <f>IF('[1]6表'!AE29=0,"－",'[1]6表'!AE29)</f>
        <v>3</v>
      </c>
      <c r="AG42" s="451" t="str">
        <f>IF('[1]6表'!AF29=0,"－",'[1]6表'!AF29)</f>
        <v>-</v>
      </c>
      <c r="AH42" s="451">
        <f>IF('[1]6表'!AG29=0,"－",'[1]6表'!AG29)</f>
        <v>2</v>
      </c>
      <c r="AI42" s="451" t="str">
        <f>IF('[1]6表'!AH29=0,"－",'[1]6表'!AH29)</f>
        <v>-</v>
      </c>
      <c r="AJ42" s="451" t="str">
        <f>IF('[1]6表'!AI29=0,"－",'[1]6表'!AI29)</f>
        <v>-</v>
      </c>
      <c r="AK42" s="451">
        <f>IF('[1]6表'!AJ29=0,"－",'[1]6表'!AJ29)</f>
        <v>10</v>
      </c>
      <c r="AL42" s="451">
        <f>IF('[1]6表'!AK29=0,"－",'[1]6表'!AK29)</f>
        <v>14</v>
      </c>
      <c r="AM42" s="451">
        <f>IF('[1]6表'!AL29=0,"－",'[1]6表'!AL29)</f>
        <v>2</v>
      </c>
      <c r="AN42" s="451" t="str">
        <f>IF('[1]6表'!AM29=0,"－",'[1]6表'!AM29)</f>
        <v>-</v>
      </c>
      <c r="AO42" s="451" t="str">
        <f>IF('[1]6表'!AN29=0,"－",'[1]6表'!AN29)</f>
        <v>-</v>
      </c>
      <c r="AP42" s="451" t="str">
        <f>IF('[1]6表'!AO29=0,"－",'[1]6表'!AO29)</f>
        <v>-</v>
      </c>
      <c r="AQ42" s="451" t="str">
        <f>IF('[1]6表'!AP29=0,"－",'[1]6表'!AP29)</f>
        <v>-</v>
      </c>
      <c r="AR42" s="451" t="str">
        <f>IF('[1]6表'!AQ29=0,"－",'[1]6表'!AQ29)</f>
        <v>-</v>
      </c>
      <c r="AS42" s="451" t="str">
        <f>IF('[1]6表'!AR29=0,"－",'[1]6表'!AR29)</f>
        <v>-</v>
      </c>
      <c r="AT42" s="454" t="str">
        <f>IF('[1]6表'!AS29=0,"－",'[1]6表'!AS29)</f>
        <v>-</v>
      </c>
    </row>
    <row r="43" spans="1:46" x14ac:dyDescent="0.15">
      <c r="A43" s="373"/>
      <c r="B43" s="415" t="s">
        <v>427</v>
      </c>
      <c r="C43" s="449">
        <v>76</v>
      </c>
      <c r="D43" s="450">
        <v>41</v>
      </c>
      <c r="E43" s="451">
        <v>4</v>
      </c>
      <c r="F43" s="451">
        <v>4</v>
      </c>
      <c r="G43" s="451">
        <v>6</v>
      </c>
      <c r="H43" s="451" t="s">
        <v>23</v>
      </c>
      <c r="I43" s="451" t="s">
        <v>23</v>
      </c>
      <c r="J43" s="451" t="s">
        <v>23</v>
      </c>
      <c r="K43" s="451" t="s">
        <v>23</v>
      </c>
      <c r="L43" s="451">
        <v>4</v>
      </c>
      <c r="M43" s="451" t="s">
        <v>23</v>
      </c>
      <c r="N43" s="451">
        <v>2</v>
      </c>
      <c r="O43" s="451" t="s">
        <v>23</v>
      </c>
      <c r="P43" s="451">
        <v>8</v>
      </c>
      <c r="Q43" s="451">
        <v>7</v>
      </c>
      <c r="R43" s="451">
        <v>1</v>
      </c>
      <c r="S43" s="451">
        <v>20</v>
      </c>
      <c r="T43" s="451">
        <v>1</v>
      </c>
      <c r="U43" s="451">
        <v>1</v>
      </c>
      <c r="V43" s="451" t="s">
        <v>23</v>
      </c>
      <c r="W43" s="451" t="s">
        <v>23</v>
      </c>
      <c r="X43" s="451">
        <f>IF('[1]6表'!W30=0,"－",'[1]6表'!W30)</f>
        <v>2</v>
      </c>
      <c r="Y43" s="451">
        <f>IF('[1]6表'!X30=0,"－",'[1]6表'!X30)</f>
        <v>1</v>
      </c>
      <c r="Z43" s="451">
        <f>IF('[1]6表'!Y30=0,"－",'[1]6表'!Y30)</f>
        <v>3</v>
      </c>
      <c r="AA43" s="451">
        <f>IF('[1]6表'!Z30=0,"－",'[1]6表'!Z30)</f>
        <v>5</v>
      </c>
      <c r="AB43" s="451">
        <f>IF('[1]6表'!AA30=0,"－",'[1]6表'!AA30)</f>
        <v>10</v>
      </c>
      <c r="AC43" s="451">
        <f>IF('[1]6表'!AB30=0,"－",'[1]6表'!AB30)</f>
        <v>1</v>
      </c>
      <c r="AD43" s="451">
        <f>IF('[1]6表'!AC30=0,"－",'[1]6表'!AC30)</f>
        <v>1</v>
      </c>
      <c r="AE43" s="451">
        <f>IF('[1]6表'!AD30=0,"－",'[1]6表'!AD30)</f>
        <v>1</v>
      </c>
      <c r="AF43" s="451">
        <f>IF('[1]6表'!AE30=0,"－",'[1]6表'!AE30)</f>
        <v>2</v>
      </c>
      <c r="AG43" s="451" t="str">
        <f>IF('[1]6表'!AF30=0,"－",'[1]6表'!AF30)</f>
        <v>-</v>
      </c>
      <c r="AH43" s="451">
        <f>IF('[1]6表'!AG30=0,"－",'[1]6表'!AG30)</f>
        <v>3</v>
      </c>
      <c r="AI43" s="451" t="str">
        <f>IF('[1]6表'!AH30=0,"－",'[1]6表'!AH30)</f>
        <v>-</v>
      </c>
      <c r="AJ43" s="451" t="str">
        <f>IF('[1]6表'!AI30=0,"－",'[1]6表'!AI30)</f>
        <v>-</v>
      </c>
      <c r="AK43" s="451">
        <f>IF('[1]6表'!AJ30=0,"－",'[1]6表'!AJ30)</f>
        <v>5</v>
      </c>
      <c r="AL43" s="451">
        <f>IF('[1]6表'!AK30=0,"－",'[1]6表'!AK30)</f>
        <v>1</v>
      </c>
      <c r="AM43" s="451">
        <f>IF('[1]6表'!AL30=0,"－",'[1]6表'!AL30)</f>
        <v>4</v>
      </c>
      <c r="AN43" s="451" t="str">
        <f>IF('[1]6表'!AM30=0,"－",'[1]6表'!AM30)</f>
        <v>-</v>
      </c>
      <c r="AO43" s="451" t="str">
        <f>IF('[1]6表'!AN30=0,"－",'[1]6表'!AN30)</f>
        <v>-</v>
      </c>
      <c r="AP43" s="451" t="str">
        <f>IF('[1]6表'!AO30=0,"－",'[1]6表'!AO30)</f>
        <v>-</v>
      </c>
      <c r="AQ43" s="451" t="str">
        <f>IF('[1]6表'!AP30=0,"－",'[1]6表'!AP30)</f>
        <v>-</v>
      </c>
      <c r="AR43" s="451">
        <f>IF('[1]6表'!AQ30=0,"－",'[1]6表'!AQ30)</f>
        <v>1</v>
      </c>
      <c r="AS43" s="451" t="str">
        <f>IF('[1]6表'!AR30=0,"－",'[1]6表'!AR30)</f>
        <v>-</v>
      </c>
      <c r="AT43" s="454" t="str">
        <f>IF('[1]6表'!AS30=0,"－",'[1]6表'!AS30)</f>
        <v>-</v>
      </c>
    </row>
    <row r="44" spans="1:46" x14ac:dyDescent="0.15">
      <c r="A44" s="373"/>
      <c r="B44" s="415" t="s">
        <v>428</v>
      </c>
      <c r="C44" s="449">
        <v>33</v>
      </c>
      <c r="D44" s="450">
        <v>23</v>
      </c>
      <c r="E44" s="451">
        <v>1</v>
      </c>
      <c r="F44" s="451">
        <v>3</v>
      </c>
      <c r="G44" s="451">
        <v>4</v>
      </c>
      <c r="H44" s="451">
        <v>1</v>
      </c>
      <c r="I44" s="451" t="s">
        <v>23</v>
      </c>
      <c r="J44" s="451" t="s">
        <v>23</v>
      </c>
      <c r="K44" s="451" t="s">
        <v>23</v>
      </c>
      <c r="L44" s="451">
        <v>1</v>
      </c>
      <c r="M44" s="451">
        <v>1</v>
      </c>
      <c r="N44" s="451">
        <v>1</v>
      </c>
      <c r="O44" s="451" t="s">
        <v>23</v>
      </c>
      <c r="P44" s="451">
        <v>5</v>
      </c>
      <c r="Q44" s="451" t="s">
        <v>23</v>
      </c>
      <c r="R44" s="451">
        <v>1</v>
      </c>
      <c r="S44" s="451">
        <v>9</v>
      </c>
      <c r="T44" s="451" t="s">
        <v>23</v>
      </c>
      <c r="U44" s="451" t="s">
        <v>23</v>
      </c>
      <c r="V44" s="451" t="s">
        <v>23</v>
      </c>
      <c r="W44" s="451" t="s">
        <v>23</v>
      </c>
      <c r="X44" s="451" t="str">
        <f>IF('[1]6表'!W31=0,"－",'[1]6表'!W31)</f>
        <v>-</v>
      </c>
      <c r="Y44" s="451" t="str">
        <f>IF('[1]6表'!X31=0,"－",'[1]6表'!X31)</f>
        <v>-</v>
      </c>
      <c r="Z44" s="451" t="str">
        <f>IF('[1]6表'!Y31=0,"－",'[1]6表'!Y31)</f>
        <v>-</v>
      </c>
      <c r="AA44" s="451">
        <f>IF('[1]6表'!Z31=0,"－",'[1]6表'!Z31)</f>
        <v>1</v>
      </c>
      <c r="AB44" s="451">
        <f>IF('[1]6表'!AA31=0,"－",'[1]6表'!AA31)</f>
        <v>3</v>
      </c>
      <c r="AC44" s="451" t="str">
        <f>IF('[1]6表'!AB31=0,"－",'[1]6表'!AB31)</f>
        <v>-</v>
      </c>
      <c r="AD44" s="451" t="str">
        <f>IF('[1]6表'!AC31=0,"－",'[1]6表'!AC31)</f>
        <v>-</v>
      </c>
      <c r="AE44" s="451">
        <f>IF('[1]6表'!AD31=0,"－",'[1]6表'!AD31)</f>
        <v>1</v>
      </c>
      <c r="AF44" s="451">
        <f>IF('[1]6表'!AE31=0,"－",'[1]6表'!AE31)</f>
        <v>1</v>
      </c>
      <c r="AG44" s="451" t="str">
        <f>IF('[1]6表'!AF31=0,"－",'[1]6表'!AF31)</f>
        <v>-</v>
      </c>
      <c r="AH44" s="451">
        <f>IF('[1]6表'!AG31=0,"－",'[1]6表'!AG31)</f>
        <v>1</v>
      </c>
      <c r="AI44" s="451" t="str">
        <f>IF('[1]6表'!AH31=0,"－",'[1]6表'!AH31)</f>
        <v>-</v>
      </c>
      <c r="AJ44" s="451" t="str">
        <f>IF('[1]6表'!AI31=0,"－",'[1]6表'!AI31)</f>
        <v>-</v>
      </c>
      <c r="AK44" s="451">
        <f>IF('[1]6表'!AJ31=0,"－",'[1]6表'!AJ31)</f>
        <v>5</v>
      </c>
      <c r="AL44" s="451">
        <f>IF('[1]6表'!AK31=0,"－",'[1]6表'!AK31)</f>
        <v>1</v>
      </c>
      <c r="AM44" s="451">
        <f>IF('[1]6表'!AL31=0,"－",'[1]6表'!AL31)</f>
        <v>1</v>
      </c>
      <c r="AN44" s="451" t="str">
        <f>IF('[1]6表'!AM31=0,"－",'[1]6表'!AM31)</f>
        <v>-</v>
      </c>
      <c r="AO44" s="451" t="str">
        <f>IF('[1]6表'!AN31=0,"－",'[1]6表'!AN31)</f>
        <v>-</v>
      </c>
      <c r="AP44" s="451" t="str">
        <f>IF('[1]6表'!AO31=0,"－",'[1]6表'!AO31)</f>
        <v>-</v>
      </c>
      <c r="AQ44" s="451" t="str">
        <f>IF('[1]6表'!AP31=0,"－",'[1]6表'!AP31)</f>
        <v>-</v>
      </c>
      <c r="AR44" s="451" t="str">
        <f>IF('[1]6表'!AQ31=0,"－",'[1]6表'!AQ31)</f>
        <v>-</v>
      </c>
      <c r="AS44" s="451" t="str">
        <f>IF('[1]6表'!AR31=0,"－",'[1]6表'!AR31)</f>
        <v>-</v>
      </c>
      <c r="AT44" s="454" t="str">
        <f>IF('[1]6表'!AS31=0,"－",'[1]6表'!AS31)</f>
        <v>-</v>
      </c>
    </row>
    <row r="45" spans="1:46" x14ac:dyDescent="0.15">
      <c r="A45" s="373"/>
      <c r="B45" s="415" t="s">
        <v>429</v>
      </c>
      <c r="C45" s="449">
        <v>32</v>
      </c>
      <c r="D45" s="450">
        <v>22</v>
      </c>
      <c r="E45" s="451" t="s">
        <v>23</v>
      </c>
      <c r="F45" s="451">
        <v>5</v>
      </c>
      <c r="G45" s="451">
        <v>5</v>
      </c>
      <c r="H45" s="451" t="s">
        <v>23</v>
      </c>
      <c r="I45" s="451">
        <v>3</v>
      </c>
      <c r="J45" s="451" t="s">
        <v>23</v>
      </c>
      <c r="K45" s="451" t="s">
        <v>23</v>
      </c>
      <c r="L45" s="451">
        <v>1</v>
      </c>
      <c r="M45" s="451" t="s">
        <v>23</v>
      </c>
      <c r="N45" s="451">
        <v>4</v>
      </c>
      <c r="O45" s="451" t="s">
        <v>23</v>
      </c>
      <c r="P45" s="451">
        <v>8</v>
      </c>
      <c r="Q45" s="451">
        <v>2</v>
      </c>
      <c r="R45" s="451">
        <v>2</v>
      </c>
      <c r="S45" s="451">
        <v>4</v>
      </c>
      <c r="T45" s="451" t="s">
        <v>23</v>
      </c>
      <c r="U45" s="451" t="s">
        <v>23</v>
      </c>
      <c r="V45" s="451" t="s">
        <v>23</v>
      </c>
      <c r="W45" s="451" t="s">
        <v>23</v>
      </c>
      <c r="X45" s="451">
        <f>IF('[1]6表'!W32=0,"－",'[1]6表'!W32)</f>
        <v>1</v>
      </c>
      <c r="Y45" s="451">
        <f>IF('[1]6表'!X32=0,"－",'[1]6表'!X32)</f>
        <v>2</v>
      </c>
      <c r="Z45" s="451">
        <f>IF('[1]6表'!Y32=0,"－",'[1]6表'!Y32)</f>
        <v>3</v>
      </c>
      <c r="AA45" s="451" t="str">
        <f>IF('[1]6表'!Z32=0,"－",'[1]6表'!Z32)</f>
        <v>-</v>
      </c>
      <c r="AB45" s="451">
        <f>IF('[1]6表'!AA32=0,"－",'[1]6表'!AA32)</f>
        <v>3</v>
      </c>
      <c r="AC45" s="451" t="str">
        <f>IF('[1]6表'!AB32=0,"－",'[1]6表'!AB32)</f>
        <v>-</v>
      </c>
      <c r="AD45" s="451" t="str">
        <f>IF('[1]6表'!AC32=0,"－",'[1]6表'!AC32)</f>
        <v>-</v>
      </c>
      <c r="AE45" s="451">
        <f>IF('[1]6表'!AD32=0,"－",'[1]6表'!AD32)</f>
        <v>1</v>
      </c>
      <c r="AF45" s="451">
        <f>IF('[1]6表'!AE32=0,"－",'[1]6表'!AE32)</f>
        <v>1</v>
      </c>
      <c r="AG45" s="451" t="str">
        <f>IF('[1]6表'!AF32=0,"－",'[1]6表'!AF32)</f>
        <v>-</v>
      </c>
      <c r="AH45" s="451" t="str">
        <f>IF('[1]6表'!AG32=0,"－",'[1]6表'!AG32)</f>
        <v>-</v>
      </c>
      <c r="AI45" s="451" t="str">
        <f>IF('[1]6表'!AH32=0,"－",'[1]6表'!AH32)</f>
        <v>-</v>
      </c>
      <c r="AJ45" s="451" t="str">
        <f>IF('[1]6表'!AI32=0,"－",'[1]6表'!AI32)</f>
        <v>-</v>
      </c>
      <c r="AK45" s="451">
        <f>IF('[1]6表'!AJ32=0,"－",'[1]6表'!AJ32)</f>
        <v>5</v>
      </c>
      <c r="AL45" s="451">
        <f>IF('[1]6表'!AK32=0,"－",'[1]6表'!AK32)</f>
        <v>1</v>
      </c>
      <c r="AM45" s="451" t="str">
        <f>IF('[1]6表'!AL32=0,"－",'[1]6表'!AL32)</f>
        <v>-</v>
      </c>
      <c r="AN45" s="451" t="str">
        <f>IF('[1]6表'!AM32=0,"－",'[1]6表'!AM32)</f>
        <v>-</v>
      </c>
      <c r="AO45" s="451" t="str">
        <f>IF('[1]6表'!AN32=0,"－",'[1]6表'!AN32)</f>
        <v>-</v>
      </c>
      <c r="AP45" s="451" t="str">
        <f>IF('[1]6表'!AO32=0,"－",'[1]6表'!AO32)</f>
        <v>-</v>
      </c>
      <c r="AQ45" s="451" t="str">
        <f>IF('[1]6表'!AP32=0,"－",'[1]6表'!AP32)</f>
        <v>-</v>
      </c>
      <c r="AR45" s="451" t="str">
        <f>IF('[1]6表'!AQ32=0,"－",'[1]6表'!AQ32)</f>
        <v>-</v>
      </c>
      <c r="AS45" s="451" t="str">
        <f>IF('[1]6表'!AR32=0,"－",'[1]6表'!AR32)</f>
        <v>-</v>
      </c>
      <c r="AT45" s="454" t="str">
        <f>IF('[1]6表'!AS32=0,"－",'[1]6表'!AS32)</f>
        <v>-</v>
      </c>
    </row>
    <row r="46" spans="1:46" x14ac:dyDescent="0.15">
      <c r="A46" s="665"/>
      <c r="B46" s="666"/>
      <c r="C46" s="449"/>
      <c r="D46" s="450"/>
      <c r="E46" s="451"/>
      <c r="F46" s="451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  <c r="AB46" s="451"/>
      <c r="AC46" s="451"/>
      <c r="AD46" s="451"/>
      <c r="AE46" s="451"/>
      <c r="AF46" s="451"/>
      <c r="AG46" s="451"/>
      <c r="AH46" s="451"/>
      <c r="AI46" s="451"/>
      <c r="AJ46" s="451"/>
      <c r="AK46" s="451"/>
      <c r="AL46" s="451"/>
      <c r="AM46" s="451"/>
      <c r="AN46" s="451"/>
      <c r="AO46" s="451"/>
      <c r="AP46" s="451"/>
      <c r="AQ46" s="451"/>
      <c r="AR46" s="451"/>
      <c r="AS46" s="451"/>
      <c r="AT46" s="454"/>
    </row>
    <row r="47" spans="1:46" x14ac:dyDescent="0.15">
      <c r="A47" s="414" t="s">
        <v>430</v>
      </c>
      <c r="B47" s="415" t="s">
        <v>431</v>
      </c>
      <c r="C47" s="449">
        <v>17</v>
      </c>
      <c r="D47" s="450">
        <v>10</v>
      </c>
      <c r="E47" s="451">
        <v>2</v>
      </c>
      <c r="F47" s="451">
        <v>3</v>
      </c>
      <c r="G47" s="451">
        <v>2</v>
      </c>
      <c r="H47" s="451" t="s">
        <v>23</v>
      </c>
      <c r="I47" s="451" t="s">
        <v>23</v>
      </c>
      <c r="J47" s="451">
        <v>3</v>
      </c>
      <c r="K47" s="451">
        <v>1</v>
      </c>
      <c r="L47" s="451">
        <v>1</v>
      </c>
      <c r="M47" s="451">
        <v>1</v>
      </c>
      <c r="N47" s="451" t="s">
        <v>23</v>
      </c>
      <c r="O47" s="451" t="s">
        <v>23</v>
      </c>
      <c r="P47" s="451">
        <v>2</v>
      </c>
      <c r="Q47" s="451" t="s">
        <v>23</v>
      </c>
      <c r="R47" s="451" t="s">
        <v>23</v>
      </c>
      <c r="S47" s="451">
        <v>3</v>
      </c>
      <c r="T47" s="451" t="s">
        <v>23</v>
      </c>
      <c r="U47" s="451" t="s">
        <v>23</v>
      </c>
      <c r="V47" s="451" t="s">
        <v>23</v>
      </c>
      <c r="W47" s="451" t="s">
        <v>23</v>
      </c>
      <c r="X47" s="451" t="str">
        <f>IF('[1]6表'!W34=0,"－",'[1]6表'!W34)</f>
        <v>-</v>
      </c>
      <c r="Y47" s="451" t="str">
        <f>IF('[1]6表'!X34=0,"－",'[1]6表'!X34)</f>
        <v>-</v>
      </c>
      <c r="Z47" s="451">
        <f>IF('[1]6表'!Y34=0,"－",'[1]6表'!Y34)</f>
        <v>1</v>
      </c>
      <c r="AA47" s="451" t="str">
        <f>IF('[1]6表'!Z34=0,"－",'[1]6表'!Z34)</f>
        <v>-</v>
      </c>
      <c r="AB47" s="451">
        <f>IF('[1]6表'!AA34=0,"－",'[1]6表'!AA34)</f>
        <v>1</v>
      </c>
      <c r="AC47" s="451" t="str">
        <f>IF('[1]6表'!AB34=0,"－",'[1]6表'!AB34)</f>
        <v>-</v>
      </c>
      <c r="AD47" s="451" t="str">
        <f>IF('[1]6表'!AC34=0,"－",'[1]6表'!AC34)</f>
        <v>-</v>
      </c>
      <c r="AE47" s="451" t="str">
        <f>IF('[1]6表'!AD34=0,"－",'[1]6表'!AD34)</f>
        <v>-</v>
      </c>
      <c r="AF47" s="451" t="str">
        <f>IF('[1]6表'!AE34=0,"－",'[1]6表'!AE34)</f>
        <v>-</v>
      </c>
      <c r="AG47" s="451" t="str">
        <f>IF('[1]6表'!AF34=0,"－",'[1]6表'!AF34)</f>
        <v>-</v>
      </c>
      <c r="AH47" s="451">
        <f>IF('[1]6表'!AG34=0,"－",'[1]6表'!AG34)</f>
        <v>1</v>
      </c>
      <c r="AI47" s="451" t="str">
        <f>IF('[1]6表'!AH34=0,"－",'[1]6表'!AH34)</f>
        <v>-</v>
      </c>
      <c r="AJ47" s="451" t="str">
        <f>IF('[1]6表'!AI34=0,"－",'[1]6表'!AI34)</f>
        <v>-</v>
      </c>
      <c r="AK47" s="451">
        <f>IF('[1]6表'!AJ34=0,"－",'[1]6表'!AJ34)</f>
        <v>2</v>
      </c>
      <c r="AL47" s="451">
        <f>IF('[1]6表'!AK34=0,"－",'[1]6表'!AK34)</f>
        <v>1</v>
      </c>
      <c r="AM47" s="451">
        <f>IF('[1]6表'!AL34=0,"－",'[1]6表'!AL34)</f>
        <v>1</v>
      </c>
      <c r="AN47" s="451" t="str">
        <f>IF('[1]6表'!AM34=0,"－",'[1]6表'!AM34)</f>
        <v>-</v>
      </c>
      <c r="AO47" s="451" t="str">
        <f>IF('[1]6表'!AN34=0,"－",'[1]6表'!AN34)</f>
        <v>-</v>
      </c>
      <c r="AP47" s="451" t="str">
        <f>IF('[1]6表'!AO34=0,"－",'[1]6表'!AO34)</f>
        <v>-</v>
      </c>
      <c r="AQ47" s="451" t="str">
        <f>IF('[1]6表'!AP34=0,"－",'[1]6表'!AP34)</f>
        <v>-</v>
      </c>
      <c r="AR47" s="451" t="str">
        <f>IF('[1]6表'!AQ34=0,"－",'[1]6表'!AQ34)</f>
        <v>-</v>
      </c>
      <c r="AS47" s="451">
        <f>IF('[1]6表'!AR34=0,"－",'[1]6表'!AR34)</f>
        <v>1</v>
      </c>
      <c r="AT47" s="454" t="str">
        <f>IF('[1]6表'!AS34=0,"－",'[1]6表'!AS34)</f>
        <v>-</v>
      </c>
    </row>
    <row r="48" spans="1:46" x14ac:dyDescent="0.15">
      <c r="A48" s="414" t="s">
        <v>432</v>
      </c>
      <c r="B48" s="415" t="s">
        <v>520</v>
      </c>
      <c r="C48" s="449">
        <v>41</v>
      </c>
      <c r="D48" s="450">
        <v>9</v>
      </c>
      <c r="E48" s="451">
        <v>7</v>
      </c>
      <c r="F48" s="451" t="s">
        <v>23</v>
      </c>
      <c r="G48" s="451">
        <v>1</v>
      </c>
      <c r="H48" s="451" t="s">
        <v>23</v>
      </c>
      <c r="I48" s="451">
        <v>10</v>
      </c>
      <c r="J48" s="451" t="s">
        <v>23</v>
      </c>
      <c r="K48" s="451" t="s">
        <v>23</v>
      </c>
      <c r="L48" s="451">
        <v>1</v>
      </c>
      <c r="M48" s="451">
        <v>2</v>
      </c>
      <c r="N48" s="451">
        <v>1</v>
      </c>
      <c r="O48" s="451" t="s">
        <v>23</v>
      </c>
      <c r="P48" s="451">
        <v>4</v>
      </c>
      <c r="Q48" s="451" t="s">
        <v>23</v>
      </c>
      <c r="R48" s="451" t="s">
        <v>23</v>
      </c>
      <c r="S48" s="451">
        <v>3</v>
      </c>
      <c r="T48" s="451" t="s">
        <v>23</v>
      </c>
      <c r="U48" s="451" t="s">
        <v>23</v>
      </c>
      <c r="V48" s="451" t="s">
        <v>23</v>
      </c>
      <c r="W48" s="451" t="s">
        <v>23</v>
      </c>
      <c r="X48" s="451">
        <f>IF('[1]6表'!W35=0,"－",'[1]6表'!W35)</f>
        <v>1</v>
      </c>
      <c r="Y48" s="451" t="str">
        <f>IF('[1]6表'!X35=0,"－",'[1]6表'!X35)</f>
        <v>-</v>
      </c>
      <c r="Z48" s="451" t="str">
        <f>IF('[1]6表'!Y35=0,"－",'[1]6表'!Y35)</f>
        <v>-</v>
      </c>
      <c r="AA48" s="451" t="str">
        <f>IF('[1]6表'!Z35=0,"－",'[1]6表'!Z35)</f>
        <v>-</v>
      </c>
      <c r="AB48" s="451">
        <f>IF('[1]6表'!AA35=0,"－",'[1]6表'!AA35)</f>
        <v>3</v>
      </c>
      <c r="AC48" s="451" t="str">
        <f>IF('[1]6表'!AB35=0,"－",'[1]6表'!AB35)</f>
        <v>-</v>
      </c>
      <c r="AD48" s="451" t="str">
        <f>IF('[1]6表'!AC35=0,"－",'[1]6表'!AC35)</f>
        <v>-</v>
      </c>
      <c r="AE48" s="451">
        <f>IF('[1]6表'!AD35=0,"－",'[1]6表'!AD35)</f>
        <v>1</v>
      </c>
      <c r="AF48" s="451">
        <f>IF('[1]6表'!AE35=0,"－",'[1]6表'!AE35)</f>
        <v>1</v>
      </c>
      <c r="AG48" s="451" t="str">
        <f>IF('[1]6表'!AF35=0,"－",'[1]6表'!AF35)</f>
        <v>-</v>
      </c>
      <c r="AH48" s="451" t="str">
        <f>IF('[1]6表'!AG35=0,"－",'[1]6表'!AG35)</f>
        <v>-</v>
      </c>
      <c r="AI48" s="451" t="str">
        <f>IF('[1]6表'!AH35=0,"－",'[1]6表'!AH35)</f>
        <v>-</v>
      </c>
      <c r="AJ48" s="451" t="str">
        <f>IF('[1]6表'!AI35=0,"－",'[1]6表'!AI35)</f>
        <v>-</v>
      </c>
      <c r="AK48" s="451">
        <f>IF('[1]6表'!AJ35=0,"－",'[1]6表'!AJ35)</f>
        <v>1</v>
      </c>
      <c r="AL48" s="451">
        <f>IF('[1]6表'!AK35=0,"－",'[1]6表'!AK35)</f>
        <v>2</v>
      </c>
      <c r="AM48" s="451">
        <f>IF('[1]6表'!AL35=0,"－",'[1]6表'!AL35)</f>
        <v>1</v>
      </c>
      <c r="AN48" s="451" t="str">
        <f>IF('[1]6表'!AM35=0,"－",'[1]6表'!AM35)</f>
        <v>-</v>
      </c>
      <c r="AO48" s="451" t="str">
        <f>IF('[1]6表'!AN35=0,"－",'[1]6表'!AN35)</f>
        <v>-</v>
      </c>
      <c r="AP48" s="451" t="str">
        <f>IF('[1]6表'!AO35=0,"－",'[1]6表'!AO35)</f>
        <v>-</v>
      </c>
      <c r="AQ48" s="451" t="str">
        <f>IF('[1]6表'!AP35=0,"－",'[1]6表'!AP35)</f>
        <v>-</v>
      </c>
      <c r="AR48" s="451" t="str">
        <f>IF('[1]6表'!AQ35=0,"－",'[1]6表'!AQ35)</f>
        <v>-</v>
      </c>
      <c r="AS48" s="451">
        <f>IF('[1]6表'!AR35=0,"－",'[1]6表'!AR35)</f>
        <v>1</v>
      </c>
      <c r="AT48" s="454">
        <f>IF('[1]6表'!AS35=0,"－",'[1]6表'!AS35)</f>
        <v>1</v>
      </c>
    </row>
    <row r="49" spans="1:46" x14ac:dyDescent="0.15">
      <c r="A49" s="414" t="s">
        <v>434</v>
      </c>
      <c r="B49" s="415" t="s">
        <v>435</v>
      </c>
      <c r="C49" s="449">
        <v>10</v>
      </c>
      <c r="D49" s="450">
        <v>6</v>
      </c>
      <c r="E49" s="451">
        <v>1</v>
      </c>
      <c r="F49" s="451">
        <v>1</v>
      </c>
      <c r="G49" s="451">
        <v>3</v>
      </c>
      <c r="H49" s="451" t="s">
        <v>23</v>
      </c>
      <c r="I49" s="451">
        <v>1</v>
      </c>
      <c r="J49" s="451">
        <v>1</v>
      </c>
      <c r="K49" s="451" t="s">
        <v>23</v>
      </c>
      <c r="L49" s="451">
        <v>1</v>
      </c>
      <c r="M49" s="451" t="s">
        <v>23</v>
      </c>
      <c r="N49" s="451" t="s">
        <v>23</v>
      </c>
      <c r="O49" s="451" t="s">
        <v>23</v>
      </c>
      <c r="P49" s="451" t="s">
        <v>23</v>
      </c>
      <c r="Q49" s="451">
        <v>1</v>
      </c>
      <c r="R49" s="451">
        <v>1</v>
      </c>
      <c r="S49" s="451">
        <v>3</v>
      </c>
      <c r="T49" s="451" t="s">
        <v>23</v>
      </c>
      <c r="U49" s="451" t="s">
        <v>23</v>
      </c>
      <c r="V49" s="451" t="s">
        <v>23</v>
      </c>
      <c r="W49" s="451" t="s">
        <v>23</v>
      </c>
      <c r="X49" s="451" t="str">
        <f>IF('[1]6表'!W36=0,"－",'[1]6表'!W36)</f>
        <v>-</v>
      </c>
      <c r="Y49" s="451">
        <f>IF('[1]6表'!X36=0,"－",'[1]6表'!X36)</f>
        <v>1</v>
      </c>
      <c r="Z49" s="451">
        <f>IF('[1]6表'!Y36=0,"－",'[1]6表'!Y36)</f>
        <v>1</v>
      </c>
      <c r="AA49" s="451">
        <f>IF('[1]6表'!Z36=0,"－",'[1]6表'!Z36)</f>
        <v>1</v>
      </c>
      <c r="AB49" s="451">
        <f>IF('[1]6表'!AA36=0,"－",'[1]6表'!AA36)</f>
        <v>2</v>
      </c>
      <c r="AC49" s="451" t="str">
        <f>IF('[1]6表'!AB36=0,"－",'[1]6表'!AB36)</f>
        <v>-</v>
      </c>
      <c r="AD49" s="451" t="str">
        <f>IF('[1]6表'!AC36=0,"－",'[1]6表'!AC36)</f>
        <v>-</v>
      </c>
      <c r="AE49" s="451">
        <f>IF('[1]6表'!AD36=0,"－",'[1]6表'!AD36)</f>
        <v>1</v>
      </c>
      <c r="AF49" s="451">
        <f>IF('[1]6表'!AE36=0,"－",'[1]6表'!AE36)</f>
        <v>1</v>
      </c>
      <c r="AG49" s="451" t="str">
        <f>IF('[1]6表'!AF36=0,"－",'[1]6表'!AF36)</f>
        <v>-</v>
      </c>
      <c r="AH49" s="451" t="str">
        <f>IF('[1]6表'!AG36=0,"－",'[1]6表'!AG36)</f>
        <v>-</v>
      </c>
      <c r="AI49" s="451" t="str">
        <f>IF('[1]6表'!AH36=0,"－",'[1]6表'!AH36)</f>
        <v>-</v>
      </c>
      <c r="AJ49" s="451" t="str">
        <f>IF('[1]6表'!AI36=0,"－",'[1]6表'!AI36)</f>
        <v>-</v>
      </c>
      <c r="AK49" s="451">
        <f>IF('[1]6表'!AJ36=0,"－",'[1]6表'!AJ36)</f>
        <v>3</v>
      </c>
      <c r="AL49" s="451">
        <f>IF('[1]6表'!AK36=0,"－",'[1]6表'!AK36)</f>
        <v>3</v>
      </c>
      <c r="AM49" s="451" t="str">
        <f>IF('[1]6表'!AL36=0,"－",'[1]6表'!AL36)</f>
        <v>-</v>
      </c>
      <c r="AN49" s="451" t="str">
        <f>IF('[1]6表'!AM36=0,"－",'[1]6表'!AM36)</f>
        <v>-</v>
      </c>
      <c r="AO49" s="451" t="str">
        <f>IF('[1]6表'!AN36=0,"－",'[1]6表'!AN36)</f>
        <v>-</v>
      </c>
      <c r="AP49" s="451" t="str">
        <f>IF('[1]6表'!AO36=0,"－",'[1]6表'!AO36)</f>
        <v>-</v>
      </c>
      <c r="AQ49" s="451" t="str">
        <f>IF('[1]6表'!AP36=0,"－",'[1]6表'!AP36)</f>
        <v>-</v>
      </c>
      <c r="AR49" s="451" t="str">
        <f>IF('[1]6表'!AQ36=0,"－",'[1]6表'!AQ36)</f>
        <v>-</v>
      </c>
      <c r="AS49" s="451" t="str">
        <f>IF('[1]6表'!AR36=0,"－",'[1]6表'!AR36)</f>
        <v>-</v>
      </c>
      <c r="AT49" s="454" t="str">
        <f>IF('[1]6表'!AS36=0,"－",'[1]6表'!AS36)</f>
        <v>-</v>
      </c>
    </row>
    <row r="50" spans="1:46" x14ac:dyDescent="0.15">
      <c r="A50" s="414" t="s">
        <v>436</v>
      </c>
      <c r="B50" s="415" t="s">
        <v>521</v>
      </c>
      <c r="C50" s="449">
        <v>15</v>
      </c>
      <c r="D50" s="450">
        <v>11</v>
      </c>
      <c r="E50" s="451" t="s">
        <v>23</v>
      </c>
      <c r="F50" s="451">
        <v>1</v>
      </c>
      <c r="G50" s="451">
        <v>1</v>
      </c>
      <c r="H50" s="451" t="s">
        <v>23</v>
      </c>
      <c r="I50" s="451" t="s">
        <v>23</v>
      </c>
      <c r="J50" s="451" t="s">
        <v>23</v>
      </c>
      <c r="K50" s="451" t="s">
        <v>23</v>
      </c>
      <c r="L50" s="451">
        <v>1</v>
      </c>
      <c r="M50" s="451" t="s">
        <v>23</v>
      </c>
      <c r="N50" s="451">
        <v>1</v>
      </c>
      <c r="O50" s="451" t="s">
        <v>23</v>
      </c>
      <c r="P50" s="451">
        <v>6</v>
      </c>
      <c r="Q50" s="451" t="s">
        <v>23</v>
      </c>
      <c r="R50" s="451" t="s">
        <v>23</v>
      </c>
      <c r="S50" s="451">
        <v>4</v>
      </c>
      <c r="T50" s="451" t="s">
        <v>23</v>
      </c>
      <c r="U50" s="451" t="s">
        <v>23</v>
      </c>
      <c r="V50" s="451" t="s">
        <v>23</v>
      </c>
      <c r="W50" s="451" t="s">
        <v>23</v>
      </c>
      <c r="X50" s="451" t="str">
        <f>IF('[1]6表'!W37=0,"－",'[1]6表'!W37)</f>
        <v>-</v>
      </c>
      <c r="Y50" s="451" t="str">
        <f>IF('[1]6表'!X37=0,"－",'[1]6表'!X37)</f>
        <v>-</v>
      </c>
      <c r="Z50" s="451" t="str">
        <f>IF('[1]6表'!Y37=0,"－",'[1]6表'!Y37)</f>
        <v>-</v>
      </c>
      <c r="AA50" s="451" t="str">
        <f>IF('[1]6表'!Z37=0,"－",'[1]6表'!Z37)</f>
        <v>-</v>
      </c>
      <c r="AB50" s="451">
        <f>IF('[1]6表'!AA37=0,"－",'[1]6表'!AA37)</f>
        <v>1</v>
      </c>
      <c r="AC50" s="451" t="str">
        <f>IF('[1]6表'!AB37=0,"－",'[1]6表'!AB37)</f>
        <v>-</v>
      </c>
      <c r="AD50" s="451" t="str">
        <f>IF('[1]6表'!AC37=0,"－",'[1]6表'!AC37)</f>
        <v>-</v>
      </c>
      <c r="AE50" s="451" t="str">
        <f>IF('[1]6表'!AD37=0,"－",'[1]6表'!AD37)</f>
        <v>-</v>
      </c>
      <c r="AF50" s="451" t="str">
        <f>IF('[1]6表'!AE37=0,"－",'[1]6表'!AE37)</f>
        <v>-</v>
      </c>
      <c r="AG50" s="451" t="str">
        <f>IF('[1]6表'!AF37=0,"－",'[1]6表'!AF37)</f>
        <v>-</v>
      </c>
      <c r="AH50" s="451" t="str">
        <f>IF('[1]6表'!AG37=0,"－",'[1]6表'!AG37)</f>
        <v>-</v>
      </c>
      <c r="AI50" s="451" t="str">
        <f>IF('[1]6表'!AH37=0,"－",'[1]6表'!AH37)</f>
        <v>-</v>
      </c>
      <c r="AJ50" s="451" t="str">
        <f>IF('[1]6表'!AI37=0,"－",'[1]6表'!AI37)</f>
        <v>-</v>
      </c>
      <c r="AK50" s="451">
        <f>IF('[1]6表'!AJ37=0,"－",'[1]6表'!AJ37)</f>
        <v>2</v>
      </c>
      <c r="AL50" s="451" t="str">
        <f>IF('[1]6表'!AK37=0,"－",'[1]6表'!AK37)</f>
        <v>-</v>
      </c>
      <c r="AM50" s="451">
        <f>IF('[1]6表'!AL37=0,"－",'[1]6表'!AL37)</f>
        <v>2</v>
      </c>
      <c r="AN50" s="451" t="str">
        <f>IF('[1]6表'!AM37=0,"－",'[1]6表'!AM37)</f>
        <v>-</v>
      </c>
      <c r="AO50" s="451" t="str">
        <f>IF('[1]6表'!AN37=0,"－",'[1]6表'!AN37)</f>
        <v>-</v>
      </c>
      <c r="AP50" s="451" t="str">
        <f>IF('[1]6表'!AO37=0,"－",'[1]6表'!AO37)</f>
        <v>-</v>
      </c>
      <c r="AQ50" s="451" t="str">
        <f>IF('[1]6表'!AP37=0,"－",'[1]6表'!AP37)</f>
        <v>-</v>
      </c>
      <c r="AR50" s="451" t="str">
        <f>IF('[1]6表'!AQ37=0,"－",'[1]6表'!AQ37)</f>
        <v>-</v>
      </c>
      <c r="AS50" s="451" t="str">
        <f>IF('[1]6表'!AR37=0,"－",'[1]6表'!AR37)</f>
        <v>-</v>
      </c>
      <c r="AT50" s="454" t="str">
        <f>IF('[1]6表'!AS37=0,"－",'[1]6表'!AS37)</f>
        <v>-</v>
      </c>
    </row>
    <row r="51" spans="1:46" x14ac:dyDescent="0.15">
      <c r="A51" s="414" t="s">
        <v>438</v>
      </c>
      <c r="B51" s="415" t="s">
        <v>439</v>
      </c>
      <c r="C51" s="449">
        <v>1</v>
      </c>
      <c r="D51" s="450">
        <v>1</v>
      </c>
      <c r="E51" s="451" t="s">
        <v>23</v>
      </c>
      <c r="F51" s="451" t="s">
        <v>23</v>
      </c>
      <c r="G51" s="451" t="s">
        <v>23</v>
      </c>
      <c r="H51" s="451" t="s">
        <v>23</v>
      </c>
      <c r="I51" s="451" t="s">
        <v>23</v>
      </c>
      <c r="J51" s="451" t="s">
        <v>23</v>
      </c>
      <c r="K51" s="451" t="s">
        <v>23</v>
      </c>
      <c r="L51" s="451" t="s">
        <v>23</v>
      </c>
      <c r="M51" s="451" t="s">
        <v>23</v>
      </c>
      <c r="N51" s="451" t="s">
        <v>23</v>
      </c>
      <c r="O51" s="451" t="s">
        <v>23</v>
      </c>
      <c r="P51" s="451">
        <v>1</v>
      </c>
      <c r="Q51" s="451" t="s">
        <v>23</v>
      </c>
      <c r="R51" s="451" t="s">
        <v>23</v>
      </c>
      <c r="S51" s="451" t="s">
        <v>23</v>
      </c>
      <c r="T51" s="451" t="s">
        <v>23</v>
      </c>
      <c r="U51" s="451" t="s">
        <v>23</v>
      </c>
      <c r="V51" s="451" t="s">
        <v>23</v>
      </c>
      <c r="W51" s="451" t="s">
        <v>23</v>
      </c>
      <c r="X51" s="451" t="str">
        <f>IF('[1]6表'!W38=0,"－",'[1]6表'!W38)</f>
        <v>-</v>
      </c>
      <c r="Y51" s="451" t="str">
        <f>IF('[1]6表'!X38=0,"－",'[1]6表'!X38)</f>
        <v>-</v>
      </c>
      <c r="Z51" s="451" t="str">
        <f>IF('[1]6表'!Y38=0,"－",'[1]6表'!Y38)</f>
        <v>-</v>
      </c>
      <c r="AA51" s="451" t="str">
        <f>IF('[1]6表'!Z38=0,"－",'[1]6表'!Z38)</f>
        <v>-</v>
      </c>
      <c r="AB51" s="451" t="str">
        <f>IF('[1]6表'!AA38=0,"－",'[1]6表'!AA38)</f>
        <v>-</v>
      </c>
      <c r="AC51" s="451" t="str">
        <f>IF('[1]6表'!AB38=0,"－",'[1]6表'!AB38)</f>
        <v>-</v>
      </c>
      <c r="AD51" s="451" t="str">
        <f>IF('[1]6表'!AC38=0,"－",'[1]6表'!AC38)</f>
        <v>-</v>
      </c>
      <c r="AE51" s="451" t="str">
        <f>IF('[1]6表'!AD38=0,"－",'[1]6表'!AD38)</f>
        <v>-</v>
      </c>
      <c r="AF51" s="451" t="str">
        <f>IF('[1]6表'!AE38=0,"－",'[1]6表'!AE38)</f>
        <v>-</v>
      </c>
      <c r="AG51" s="451" t="str">
        <f>IF('[1]6表'!AF38=0,"－",'[1]6表'!AF38)</f>
        <v>-</v>
      </c>
      <c r="AH51" s="451" t="str">
        <f>IF('[1]6表'!AG38=0,"－",'[1]6表'!AG38)</f>
        <v>-</v>
      </c>
      <c r="AI51" s="451" t="str">
        <f>IF('[1]6表'!AH38=0,"－",'[1]6表'!AH38)</f>
        <v>-</v>
      </c>
      <c r="AJ51" s="451" t="str">
        <f>IF('[1]6表'!AI38=0,"－",'[1]6表'!AI38)</f>
        <v>-</v>
      </c>
      <c r="AK51" s="451" t="str">
        <f>IF('[1]6表'!AJ38=0,"－",'[1]6表'!AJ38)</f>
        <v>-</v>
      </c>
      <c r="AL51" s="451" t="str">
        <f>IF('[1]6表'!AK38=0,"－",'[1]6表'!AK38)</f>
        <v>-</v>
      </c>
      <c r="AM51" s="451" t="str">
        <f>IF('[1]6表'!AL38=0,"－",'[1]6表'!AL38)</f>
        <v>-</v>
      </c>
      <c r="AN51" s="451" t="str">
        <f>IF('[1]6表'!AM38=0,"－",'[1]6表'!AM38)</f>
        <v>-</v>
      </c>
      <c r="AO51" s="451" t="str">
        <f>IF('[1]6表'!AN38=0,"－",'[1]6表'!AN38)</f>
        <v>-</v>
      </c>
      <c r="AP51" s="451" t="str">
        <f>IF('[1]6表'!AO38=0,"－",'[1]6表'!AO38)</f>
        <v>-</v>
      </c>
      <c r="AQ51" s="451" t="str">
        <f>IF('[1]6表'!AP38=0,"－",'[1]6表'!AP38)</f>
        <v>-</v>
      </c>
      <c r="AR51" s="451" t="str">
        <f>IF('[1]6表'!AQ38=0,"－",'[1]6表'!AQ38)</f>
        <v>-</v>
      </c>
      <c r="AS51" s="451" t="str">
        <f>IF('[1]6表'!AR38=0,"－",'[1]6表'!AR38)</f>
        <v>-</v>
      </c>
      <c r="AT51" s="454" t="str">
        <f>IF('[1]6表'!AS38=0,"－",'[1]6表'!AS38)</f>
        <v>-</v>
      </c>
    </row>
    <row r="52" spans="1:46" x14ac:dyDescent="0.15">
      <c r="A52" s="416"/>
      <c r="B52" s="415"/>
      <c r="C52" s="449"/>
      <c r="D52" s="450"/>
      <c r="E52" s="451"/>
      <c r="F52" s="451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1"/>
      <c r="T52" s="451"/>
      <c r="U52" s="451"/>
      <c r="V52" s="451"/>
      <c r="W52" s="451"/>
      <c r="X52" s="451"/>
      <c r="Y52" s="451"/>
      <c r="Z52" s="451"/>
      <c r="AA52" s="451"/>
      <c r="AB52" s="451"/>
      <c r="AC52" s="451"/>
      <c r="AD52" s="451"/>
      <c r="AE52" s="451"/>
      <c r="AF52" s="451"/>
      <c r="AG52" s="451"/>
      <c r="AH52" s="451"/>
      <c r="AI52" s="451"/>
      <c r="AJ52" s="451"/>
      <c r="AK52" s="451"/>
      <c r="AL52" s="451"/>
      <c r="AM52" s="451"/>
      <c r="AN52" s="451"/>
      <c r="AO52" s="451"/>
      <c r="AP52" s="451"/>
      <c r="AQ52" s="451"/>
      <c r="AR52" s="451"/>
      <c r="AS52" s="451"/>
      <c r="AT52" s="454"/>
    </row>
    <row r="53" spans="1:46" x14ac:dyDescent="0.15">
      <c r="A53" s="414" t="s">
        <v>440</v>
      </c>
      <c r="B53" s="415" t="s">
        <v>441</v>
      </c>
      <c r="C53" s="449">
        <v>19</v>
      </c>
      <c r="D53" s="450">
        <v>11</v>
      </c>
      <c r="E53" s="451">
        <v>1</v>
      </c>
      <c r="F53" s="451" t="s">
        <v>23</v>
      </c>
      <c r="G53" s="451" t="s">
        <v>23</v>
      </c>
      <c r="H53" s="451" t="s">
        <v>23</v>
      </c>
      <c r="I53" s="451" t="s">
        <v>23</v>
      </c>
      <c r="J53" s="451" t="s">
        <v>23</v>
      </c>
      <c r="K53" s="451" t="s">
        <v>23</v>
      </c>
      <c r="L53" s="451">
        <v>1</v>
      </c>
      <c r="M53" s="451" t="s">
        <v>23</v>
      </c>
      <c r="N53" s="451" t="s">
        <v>23</v>
      </c>
      <c r="O53" s="451" t="s">
        <v>23</v>
      </c>
      <c r="P53" s="451">
        <v>5</v>
      </c>
      <c r="Q53" s="451">
        <v>1</v>
      </c>
      <c r="R53" s="451">
        <v>1</v>
      </c>
      <c r="S53" s="451">
        <v>4</v>
      </c>
      <c r="T53" s="451" t="s">
        <v>23</v>
      </c>
      <c r="U53" s="451" t="s">
        <v>23</v>
      </c>
      <c r="V53" s="451" t="s">
        <v>23</v>
      </c>
      <c r="W53" s="451" t="s">
        <v>23</v>
      </c>
      <c r="X53" s="451">
        <f>IF('[1]6表'!W40=0,"－",'[1]6表'!W40)</f>
        <v>1</v>
      </c>
      <c r="Y53" s="451" t="str">
        <f>IF('[1]6表'!X40=0,"－",'[1]6表'!X40)</f>
        <v>-</v>
      </c>
      <c r="Z53" s="451" t="str">
        <f>IF('[1]6表'!Y40=0,"－",'[1]6表'!Y40)</f>
        <v>-</v>
      </c>
      <c r="AA53" s="451" t="str">
        <f>IF('[1]6表'!Z40=0,"－",'[1]6表'!Z40)</f>
        <v>-</v>
      </c>
      <c r="AB53" s="451">
        <f>IF('[1]6表'!AA40=0,"－",'[1]6表'!AA40)</f>
        <v>1</v>
      </c>
      <c r="AC53" s="451" t="str">
        <f>IF('[1]6表'!AB40=0,"－",'[1]6表'!AB40)</f>
        <v>-</v>
      </c>
      <c r="AD53" s="451" t="str">
        <f>IF('[1]6表'!AC40=0,"－",'[1]6表'!AC40)</f>
        <v>-</v>
      </c>
      <c r="AE53" s="451">
        <f>IF('[1]6表'!AD40=0,"－",'[1]6表'!AD40)</f>
        <v>2</v>
      </c>
      <c r="AF53" s="451" t="str">
        <f>IF('[1]6表'!AE40=0,"－",'[1]6表'!AE40)</f>
        <v>-</v>
      </c>
      <c r="AG53" s="451">
        <f>IF('[1]6表'!AF40=0,"－",'[1]6表'!AF40)</f>
        <v>2</v>
      </c>
      <c r="AH53" s="451" t="str">
        <f>IF('[1]6表'!AG40=0,"－",'[1]6表'!AG40)</f>
        <v>-</v>
      </c>
      <c r="AI53" s="451" t="str">
        <f>IF('[1]6表'!AH40=0,"－",'[1]6表'!AH40)</f>
        <v>-</v>
      </c>
      <c r="AJ53" s="451" t="str">
        <f>IF('[1]6表'!AI40=0,"－",'[1]6表'!AI40)</f>
        <v>-</v>
      </c>
      <c r="AK53" s="451">
        <f>IF('[1]6表'!AJ40=0,"－",'[1]6表'!AJ40)</f>
        <v>2</v>
      </c>
      <c r="AL53" s="451" t="str">
        <f>IF('[1]6表'!AK40=0,"－",'[1]6表'!AK40)</f>
        <v>-</v>
      </c>
      <c r="AM53" s="451">
        <f>IF('[1]6表'!AL40=0,"－",'[1]6表'!AL40)</f>
        <v>1</v>
      </c>
      <c r="AN53" s="451" t="str">
        <f>IF('[1]6表'!AM40=0,"－",'[1]6表'!AM40)</f>
        <v>-</v>
      </c>
      <c r="AO53" s="451" t="str">
        <f>IF('[1]6表'!AN40=0,"－",'[1]6表'!AN40)</f>
        <v>-</v>
      </c>
      <c r="AP53" s="451" t="str">
        <f>IF('[1]6表'!AO40=0,"－",'[1]6表'!AO40)</f>
        <v>-</v>
      </c>
      <c r="AQ53" s="451" t="str">
        <f>IF('[1]6表'!AP40=0,"－",'[1]6表'!AP40)</f>
        <v>-</v>
      </c>
      <c r="AR53" s="451" t="str">
        <f>IF('[1]6表'!AQ40=0,"－",'[1]6表'!AQ40)</f>
        <v>-</v>
      </c>
      <c r="AS53" s="451" t="str">
        <f>IF('[1]6表'!AR40=0,"－",'[1]6表'!AR40)</f>
        <v>-</v>
      </c>
      <c r="AT53" s="454" t="str">
        <f>IF('[1]6表'!AS40=0,"－",'[1]6表'!AS40)</f>
        <v>-</v>
      </c>
    </row>
    <row r="54" spans="1:46" x14ac:dyDescent="0.15">
      <c r="A54" s="414" t="s">
        <v>442</v>
      </c>
      <c r="B54" s="415" t="s">
        <v>443</v>
      </c>
      <c r="C54" s="449">
        <v>10</v>
      </c>
      <c r="D54" s="450">
        <v>5</v>
      </c>
      <c r="E54" s="451">
        <v>3</v>
      </c>
      <c r="F54" s="451">
        <v>3</v>
      </c>
      <c r="G54" s="451">
        <v>4</v>
      </c>
      <c r="H54" s="451" t="s">
        <v>23</v>
      </c>
      <c r="I54" s="451" t="s">
        <v>23</v>
      </c>
      <c r="J54" s="451" t="s">
        <v>23</v>
      </c>
      <c r="K54" s="451" t="s">
        <v>23</v>
      </c>
      <c r="L54" s="451" t="s">
        <v>23</v>
      </c>
      <c r="M54" s="451" t="s">
        <v>23</v>
      </c>
      <c r="N54" s="451" t="s">
        <v>23</v>
      </c>
      <c r="O54" s="451" t="s">
        <v>23</v>
      </c>
      <c r="P54" s="451">
        <v>2</v>
      </c>
      <c r="Q54" s="451" t="s">
        <v>23</v>
      </c>
      <c r="R54" s="451" t="s">
        <v>23</v>
      </c>
      <c r="S54" s="451">
        <v>3</v>
      </c>
      <c r="T54" s="451" t="s">
        <v>23</v>
      </c>
      <c r="U54" s="451" t="s">
        <v>23</v>
      </c>
      <c r="V54" s="451" t="s">
        <v>23</v>
      </c>
      <c r="W54" s="451" t="s">
        <v>23</v>
      </c>
      <c r="X54" s="451" t="str">
        <f>IF('[1]6表'!W41=0,"－",'[1]6表'!W41)</f>
        <v>-</v>
      </c>
      <c r="Y54" s="451" t="str">
        <f>IF('[1]6表'!X41=0,"－",'[1]6表'!X41)</f>
        <v>-</v>
      </c>
      <c r="Z54" s="451" t="str">
        <f>IF('[1]6表'!Y41=0,"－",'[1]6表'!Y41)</f>
        <v>-</v>
      </c>
      <c r="AA54" s="451" t="str">
        <f>IF('[1]6表'!Z41=0,"－",'[1]6表'!Z41)</f>
        <v>-</v>
      </c>
      <c r="AB54" s="451" t="str">
        <f>IF('[1]6表'!AA41=0,"－",'[1]6表'!AA41)</f>
        <v>-</v>
      </c>
      <c r="AC54" s="451" t="str">
        <f>IF('[1]6表'!AB41=0,"－",'[1]6表'!AB41)</f>
        <v>-</v>
      </c>
      <c r="AD54" s="451" t="str">
        <f>IF('[1]6表'!AC41=0,"－",'[1]6表'!AC41)</f>
        <v>-</v>
      </c>
      <c r="AE54" s="451" t="str">
        <f>IF('[1]6表'!AD41=0,"－",'[1]6表'!AD41)</f>
        <v>-</v>
      </c>
      <c r="AF54" s="451" t="str">
        <f>IF('[1]6表'!AE41=0,"－",'[1]6表'!AE41)</f>
        <v>-</v>
      </c>
      <c r="AG54" s="451" t="str">
        <f>IF('[1]6表'!AF41=0,"－",'[1]6表'!AF41)</f>
        <v>-</v>
      </c>
      <c r="AH54" s="451" t="str">
        <f>IF('[1]6表'!AG41=0,"－",'[1]6表'!AG41)</f>
        <v>-</v>
      </c>
      <c r="AI54" s="451" t="str">
        <f>IF('[1]6表'!AH41=0,"－",'[1]6表'!AH41)</f>
        <v>-</v>
      </c>
      <c r="AJ54" s="451" t="str">
        <f>IF('[1]6表'!AI41=0,"－",'[1]6表'!AI41)</f>
        <v>-</v>
      </c>
      <c r="AK54" s="451">
        <f>IF('[1]6表'!AJ41=0,"－",'[1]6表'!AJ41)</f>
        <v>2</v>
      </c>
      <c r="AL54" s="451" t="str">
        <f>IF('[1]6表'!AK41=0,"－",'[1]6表'!AK41)</f>
        <v>-</v>
      </c>
      <c r="AM54" s="451">
        <f>IF('[1]6表'!AL41=0,"－",'[1]6表'!AL41)</f>
        <v>1</v>
      </c>
      <c r="AN54" s="451" t="str">
        <f>IF('[1]6表'!AM41=0,"－",'[1]6表'!AM41)</f>
        <v>-</v>
      </c>
      <c r="AO54" s="451" t="str">
        <f>IF('[1]6表'!AN41=0,"－",'[1]6表'!AN41)</f>
        <v>-</v>
      </c>
      <c r="AP54" s="451" t="str">
        <f>IF('[1]6表'!AO41=0,"－",'[1]6表'!AO41)</f>
        <v>-</v>
      </c>
      <c r="AQ54" s="451" t="str">
        <f>IF('[1]6表'!AP41=0,"－",'[1]6表'!AP41)</f>
        <v>-</v>
      </c>
      <c r="AR54" s="451" t="str">
        <f>IF('[1]6表'!AQ41=0,"－",'[1]6表'!AQ41)</f>
        <v>-</v>
      </c>
      <c r="AS54" s="451">
        <f>IF('[1]6表'!AR41=0,"－",'[1]6表'!AR41)</f>
        <v>1</v>
      </c>
      <c r="AT54" s="454" t="str">
        <f>IF('[1]6表'!AS41=0,"－",'[1]6表'!AS41)</f>
        <v>-</v>
      </c>
    </row>
    <row r="55" spans="1:46" x14ac:dyDescent="0.15">
      <c r="A55" s="416"/>
      <c r="B55" s="415" t="s">
        <v>444</v>
      </c>
      <c r="C55" s="449">
        <v>7</v>
      </c>
      <c r="D55" s="450">
        <v>7</v>
      </c>
      <c r="E55" s="451" t="s">
        <v>23</v>
      </c>
      <c r="F55" s="451" t="s">
        <v>23</v>
      </c>
      <c r="G55" s="451" t="s">
        <v>23</v>
      </c>
      <c r="H55" s="451" t="s">
        <v>23</v>
      </c>
      <c r="I55" s="451" t="s">
        <v>23</v>
      </c>
      <c r="J55" s="451" t="s">
        <v>23</v>
      </c>
      <c r="K55" s="451" t="s">
        <v>23</v>
      </c>
      <c r="L55" s="451" t="s">
        <v>23</v>
      </c>
      <c r="M55" s="451" t="s">
        <v>23</v>
      </c>
      <c r="N55" s="451" t="s">
        <v>23</v>
      </c>
      <c r="O55" s="451" t="s">
        <v>23</v>
      </c>
      <c r="P55" s="451" t="s">
        <v>23</v>
      </c>
      <c r="Q55" s="451" t="s">
        <v>23</v>
      </c>
      <c r="R55" s="451" t="s">
        <v>23</v>
      </c>
      <c r="S55" s="451" t="s">
        <v>23</v>
      </c>
      <c r="T55" s="451" t="s">
        <v>23</v>
      </c>
      <c r="U55" s="451" t="s">
        <v>23</v>
      </c>
      <c r="V55" s="451" t="s">
        <v>23</v>
      </c>
      <c r="W55" s="451" t="s">
        <v>23</v>
      </c>
      <c r="X55" s="451" t="str">
        <f>IF('[1]6表'!W42=0,"－",'[1]6表'!W42)</f>
        <v>-</v>
      </c>
      <c r="Y55" s="451" t="str">
        <f>IF('[1]6表'!X42=0,"－",'[1]6表'!X42)</f>
        <v>-</v>
      </c>
      <c r="Z55" s="451" t="str">
        <f>IF('[1]6表'!Y42=0,"－",'[1]6表'!Y42)</f>
        <v>-</v>
      </c>
      <c r="AA55" s="451" t="str">
        <f>IF('[1]6表'!Z42=0,"－",'[1]6表'!Z42)</f>
        <v>-</v>
      </c>
      <c r="AB55" s="451" t="str">
        <f>IF('[1]6表'!AA42=0,"－",'[1]6表'!AA42)</f>
        <v>-</v>
      </c>
      <c r="AC55" s="451" t="str">
        <f>IF('[1]6表'!AB42=0,"－",'[1]6表'!AB42)</f>
        <v>-</v>
      </c>
      <c r="AD55" s="451" t="str">
        <f>IF('[1]6表'!AC42=0,"－",'[1]6表'!AC42)</f>
        <v>-</v>
      </c>
      <c r="AE55" s="451" t="str">
        <f>IF('[1]6表'!AD42=0,"－",'[1]6表'!AD42)</f>
        <v>-</v>
      </c>
      <c r="AF55" s="451" t="str">
        <f>IF('[1]6表'!AE42=0,"－",'[1]6表'!AE42)</f>
        <v>-</v>
      </c>
      <c r="AG55" s="451" t="str">
        <f>IF('[1]6表'!AF42=0,"－",'[1]6表'!AF42)</f>
        <v>-</v>
      </c>
      <c r="AH55" s="451" t="str">
        <f>IF('[1]6表'!AG42=0,"－",'[1]6表'!AG42)</f>
        <v>-</v>
      </c>
      <c r="AI55" s="451" t="str">
        <f>IF('[1]6表'!AH42=0,"－",'[1]6表'!AH42)</f>
        <v>-</v>
      </c>
      <c r="AJ55" s="451" t="str">
        <f>IF('[1]6表'!AI42=0,"－",'[1]6表'!AI42)</f>
        <v>-</v>
      </c>
      <c r="AK55" s="451">
        <f>IF('[1]6表'!AJ42=0,"－",'[1]6表'!AJ42)</f>
        <v>1</v>
      </c>
      <c r="AL55" s="451" t="str">
        <f>IF('[1]6表'!AK42=0,"－",'[1]6表'!AK42)</f>
        <v>-</v>
      </c>
      <c r="AM55" s="451">
        <f>IF('[1]6表'!AL42=0,"－",'[1]6表'!AL42)</f>
        <v>1</v>
      </c>
      <c r="AN55" s="451" t="str">
        <f>IF('[1]6表'!AM42=0,"－",'[1]6表'!AM42)</f>
        <v>-</v>
      </c>
      <c r="AO55" s="451" t="str">
        <f>IF('[1]6表'!AN42=0,"－",'[1]6表'!AN42)</f>
        <v>-</v>
      </c>
      <c r="AP55" s="451" t="str">
        <f>IF('[1]6表'!AO42=0,"－",'[1]6表'!AO42)</f>
        <v>-</v>
      </c>
      <c r="AQ55" s="451" t="str">
        <f>IF('[1]6表'!AP42=0,"－",'[1]6表'!AP42)</f>
        <v>-</v>
      </c>
      <c r="AR55" s="451" t="str">
        <f>IF('[1]6表'!AQ42=0,"－",'[1]6表'!AQ42)</f>
        <v>-</v>
      </c>
      <c r="AS55" s="451" t="str">
        <f>IF('[1]6表'!AR42=0,"－",'[1]6表'!AR42)</f>
        <v>-</v>
      </c>
      <c r="AT55" s="454" t="str">
        <f>IF('[1]6表'!AS42=0,"－",'[1]6表'!AS42)</f>
        <v>-</v>
      </c>
    </row>
    <row r="56" spans="1:46" x14ac:dyDescent="0.15">
      <c r="A56" s="414" t="s">
        <v>445</v>
      </c>
      <c r="B56" s="415" t="s">
        <v>446</v>
      </c>
      <c r="C56" s="449" t="s">
        <v>23</v>
      </c>
      <c r="D56" s="450" t="s">
        <v>23</v>
      </c>
      <c r="E56" s="451" t="s">
        <v>23</v>
      </c>
      <c r="F56" s="451" t="s">
        <v>23</v>
      </c>
      <c r="G56" s="451" t="s">
        <v>23</v>
      </c>
      <c r="H56" s="451" t="s">
        <v>23</v>
      </c>
      <c r="I56" s="451" t="s">
        <v>23</v>
      </c>
      <c r="J56" s="451" t="s">
        <v>23</v>
      </c>
      <c r="K56" s="451" t="s">
        <v>23</v>
      </c>
      <c r="L56" s="451" t="s">
        <v>23</v>
      </c>
      <c r="M56" s="451" t="s">
        <v>23</v>
      </c>
      <c r="N56" s="451" t="s">
        <v>23</v>
      </c>
      <c r="O56" s="451" t="s">
        <v>23</v>
      </c>
      <c r="P56" s="451" t="s">
        <v>23</v>
      </c>
      <c r="Q56" s="451" t="s">
        <v>23</v>
      </c>
      <c r="R56" s="451" t="s">
        <v>23</v>
      </c>
      <c r="S56" s="451" t="s">
        <v>23</v>
      </c>
      <c r="T56" s="451" t="s">
        <v>23</v>
      </c>
      <c r="U56" s="451" t="s">
        <v>23</v>
      </c>
      <c r="V56" s="451" t="s">
        <v>23</v>
      </c>
      <c r="W56" s="451" t="s">
        <v>23</v>
      </c>
      <c r="X56" s="451" t="str">
        <f>IF('[1]6表'!W43=0,"－",'[1]6表'!W43)</f>
        <v>-</v>
      </c>
      <c r="Y56" s="451" t="str">
        <f>IF('[1]6表'!X43=0,"－",'[1]6表'!X43)</f>
        <v>-</v>
      </c>
      <c r="Z56" s="451" t="str">
        <f>IF('[1]6表'!Y43=0,"－",'[1]6表'!Y43)</f>
        <v>-</v>
      </c>
      <c r="AA56" s="451" t="str">
        <f>IF('[1]6表'!Z43=0,"－",'[1]6表'!Z43)</f>
        <v>-</v>
      </c>
      <c r="AB56" s="451" t="str">
        <f>IF('[1]6表'!AA43=0,"－",'[1]6表'!AA43)</f>
        <v>-</v>
      </c>
      <c r="AC56" s="451" t="str">
        <f>IF('[1]6表'!AB43=0,"－",'[1]6表'!AB43)</f>
        <v>-</v>
      </c>
      <c r="AD56" s="451" t="str">
        <f>IF('[1]6表'!AC43=0,"－",'[1]6表'!AC43)</f>
        <v>-</v>
      </c>
      <c r="AE56" s="451" t="str">
        <f>IF('[1]6表'!AD43=0,"－",'[1]6表'!AD43)</f>
        <v>-</v>
      </c>
      <c r="AF56" s="451" t="str">
        <f>IF('[1]6表'!AE43=0,"－",'[1]6表'!AE43)</f>
        <v>-</v>
      </c>
      <c r="AG56" s="451" t="str">
        <f>IF('[1]6表'!AF43=0,"－",'[1]6表'!AF43)</f>
        <v>-</v>
      </c>
      <c r="AH56" s="451" t="str">
        <f>IF('[1]6表'!AG43=0,"－",'[1]6表'!AG43)</f>
        <v>-</v>
      </c>
      <c r="AI56" s="451" t="str">
        <f>IF('[1]6表'!AH43=0,"－",'[1]6表'!AH43)</f>
        <v>-</v>
      </c>
      <c r="AJ56" s="451" t="str">
        <f>IF('[1]6表'!AI43=0,"－",'[1]6表'!AI43)</f>
        <v>-</v>
      </c>
      <c r="AK56" s="451" t="str">
        <f>IF('[1]6表'!AJ43=0,"－",'[1]6表'!AJ43)</f>
        <v>-</v>
      </c>
      <c r="AL56" s="451" t="str">
        <f>IF('[1]6表'!AK43=0,"－",'[1]6表'!AK43)</f>
        <v>-</v>
      </c>
      <c r="AM56" s="451" t="str">
        <f>IF('[1]6表'!AL43=0,"－",'[1]6表'!AL43)</f>
        <v>-</v>
      </c>
      <c r="AN56" s="451" t="str">
        <f>IF('[1]6表'!AM43=0,"－",'[1]6表'!AM43)</f>
        <v>-</v>
      </c>
      <c r="AO56" s="451" t="str">
        <f>IF('[1]6表'!AN43=0,"－",'[1]6表'!AN43)</f>
        <v>-</v>
      </c>
      <c r="AP56" s="451" t="str">
        <f>IF('[1]6表'!AO43=0,"－",'[1]6表'!AO43)</f>
        <v>-</v>
      </c>
      <c r="AQ56" s="451" t="str">
        <f>IF('[1]6表'!AP43=0,"－",'[1]6表'!AP43)</f>
        <v>-</v>
      </c>
      <c r="AR56" s="451" t="str">
        <f>IF('[1]6表'!AQ43=0,"－",'[1]6表'!AQ43)</f>
        <v>-</v>
      </c>
      <c r="AS56" s="451" t="str">
        <f>IF('[1]6表'!AR43=0,"－",'[1]6表'!AR43)</f>
        <v>-</v>
      </c>
      <c r="AT56" s="454" t="str">
        <f>IF('[1]6表'!AS43=0,"－",'[1]6表'!AS43)</f>
        <v>-</v>
      </c>
    </row>
    <row r="57" spans="1:46" x14ac:dyDescent="0.15">
      <c r="A57" s="414" t="s">
        <v>447</v>
      </c>
      <c r="B57" s="415" t="s">
        <v>448</v>
      </c>
      <c r="C57" s="449">
        <v>4</v>
      </c>
      <c r="D57" s="450">
        <v>3</v>
      </c>
      <c r="E57" s="451" t="s">
        <v>23</v>
      </c>
      <c r="F57" s="451">
        <v>1</v>
      </c>
      <c r="G57" s="451">
        <v>1</v>
      </c>
      <c r="H57" s="451" t="s">
        <v>23</v>
      </c>
      <c r="I57" s="451" t="s">
        <v>23</v>
      </c>
      <c r="J57" s="451" t="s">
        <v>23</v>
      </c>
      <c r="K57" s="451" t="s">
        <v>23</v>
      </c>
      <c r="L57" s="451" t="s">
        <v>23</v>
      </c>
      <c r="M57" s="451" t="s">
        <v>23</v>
      </c>
      <c r="N57" s="451" t="s">
        <v>23</v>
      </c>
      <c r="O57" s="451" t="s">
        <v>23</v>
      </c>
      <c r="P57" s="451">
        <v>1</v>
      </c>
      <c r="Q57" s="451" t="s">
        <v>23</v>
      </c>
      <c r="R57" s="451" t="s">
        <v>23</v>
      </c>
      <c r="S57" s="451" t="s">
        <v>23</v>
      </c>
      <c r="T57" s="451" t="s">
        <v>23</v>
      </c>
      <c r="U57" s="451" t="s">
        <v>23</v>
      </c>
      <c r="V57" s="451" t="s">
        <v>23</v>
      </c>
      <c r="W57" s="451" t="s">
        <v>23</v>
      </c>
      <c r="X57" s="451" t="str">
        <f>IF('[1]6表'!W44=0,"－",'[1]6表'!W44)</f>
        <v>-</v>
      </c>
      <c r="Y57" s="451" t="str">
        <f>IF('[1]6表'!X44=0,"－",'[1]6表'!X44)</f>
        <v>-</v>
      </c>
      <c r="Z57" s="451" t="str">
        <f>IF('[1]6表'!Y44=0,"－",'[1]6表'!Y44)</f>
        <v>-</v>
      </c>
      <c r="AA57" s="451" t="str">
        <f>IF('[1]6表'!Z44=0,"－",'[1]6表'!Z44)</f>
        <v>-</v>
      </c>
      <c r="AB57" s="451" t="str">
        <f>IF('[1]6表'!AA44=0,"－",'[1]6表'!AA44)</f>
        <v>-</v>
      </c>
      <c r="AC57" s="451" t="str">
        <f>IF('[1]6表'!AB44=0,"－",'[1]6表'!AB44)</f>
        <v>-</v>
      </c>
      <c r="AD57" s="451" t="str">
        <f>IF('[1]6表'!AC44=0,"－",'[1]6表'!AC44)</f>
        <v>-</v>
      </c>
      <c r="AE57" s="451" t="str">
        <f>IF('[1]6表'!AD44=0,"－",'[1]6表'!AD44)</f>
        <v>-</v>
      </c>
      <c r="AF57" s="451" t="str">
        <f>IF('[1]6表'!AE44=0,"－",'[1]6表'!AE44)</f>
        <v>-</v>
      </c>
      <c r="AG57" s="451" t="str">
        <f>IF('[1]6表'!AF44=0,"－",'[1]6表'!AF44)</f>
        <v>-</v>
      </c>
      <c r="AH57" s="451" t="str">
        <f>IF('[1]6表'!AG44=0,"－",'[1]6表'!AG44)</f>
        <v>-</v>
      </c>
      <c r="AI57" s="451" t="str">
        <f>IF('[1]6表'!AH44=0,"－",'[1]6表'!AH44)</f>
        <v>-</v>
      </c>
      <c r="AJ57" s="451" t="str">
        <f>IF('[1]6表'!AI44=0,"－",'[1]6表'!AI44)</f>
        <v>-</v>
      </c>
      <c r="AK57" s="451" t="str">
        <f>IF('[1]6表'!AJ44=0,"－",'[1]6表'!AJ44)</f>
        <v>-</v>
      </c>
      <c r="AL57" s="451" t="str">
        <f>IF('[1]6表'!AK44=0,"－",'[1]6表'!AK44)</f>
        <v>-</v>
      </c>
      <c r="AM57" s="451" t="str">
        <f>IF('[1]6表'!AL44=0,"－",'[1]6表'!AL44)</f>
        <v>-</v>
      </c>
      <c r="AN57" s="451" t="str">
        <f>IF('[1]6表'!AM44=0,"－",'[1]6表'!AM44)</f>
        <v>-</v>
      </c>
      <c r="AO57" s="451" t="str">
        <f>IF('[1]6表'!AN44=0,"－",'[1]6表'!AN44)</f>
        <v>-</v>
      </c>
      <c r="AP57" s="451" t="str">
        <f>IF('[1]6表'!AO44=0,"－",'[1]6表'!AO44)</f>
        <v>-</v>
      </c>
      <c r="AQ57" s="451" t="str">
        <f>IF('[1]6表'!AP44=0,"－",'[1]6表'!AP44)</f>
        <v>-</v>
      </c>
      <c r="AR57" s="451" t="str">
        <f>IF('[1]6表'!AQ44=0,"－",'[1]6表'!AQ44)</f>
        <v>-</v>
      </c>
      <c r="AS57" s="451" t="str">
        <f>IF('[1]6表'!AR44=0,"－",'[1]6表'!AR44)</f>
        <v>-</v>
      </c>
      <c r="AT57" s="454" t="str">
        <f>IF('[1]6表'!AS44=0,"－",'[1]6表'!AS44)</f>
        <v>-</v>
      </c>
    </row>
    <row r="58" spans="1:46" x14ac:dyDescent="0.15">
      <c r="A58" s="416"/>
      <c r="B58" s="415"/>
      <c r="C58" s="449"/>
      <c r="D58" s="450"/>
      <c r="E58" s="451"/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51"/>
      <c r="R58" s="451"/>
      <c r="S58" s="451"/>
      <c r="T58" s="451"/>
      <c r="U58" s="451"/>
      <c r="V58" s="451"/>
      <c r="W58" s="451"/>
      <c r="X58" s="451"/>
      <c r="Y58" s="451"/>
      <c r="Z58" s="451"/>
      <c r="AA58" s="451"/>
      <c r="AB58" s="451"/>
      <c r="AC58" s="451"/>
      <c r="AD58" s="451"/>
      <c r="AE58" s="451"/>
      <c r="AF58" s="451"/>
      <c r="AG58" s="451"/>
      <c r="AH58" s="451"/>
      <c r="AI58" s="451"/>
      <c r="AJ58" s="451"/>
      <c r="AK58" s="451"/>
      <c r="AL58" s="451"/>
      <c r="AM58" s="451"/>
      <c r="AN58" s="451"/>
      <c r="AO58" s="451"/>
      <c r="AP58" s="451"/>
      <c r="AQ58" s="451"/>
      <c r="AR58" s="451"/>
      <c r="AS58" s="451"/>
      <c r="AT58" s="454"/>
    </row>
    <row r="59" spans="1:46" x14ac:dyDescent="0.15">
      <c r="A59" s="416"/>
      <c r="B59" s="415" t="s">
        <v>449</v>
      </c>
      <c r="C59" s="449">
        <v>7</v>
      </c>
      <c r="D59" s="450">
        <v>7</v>
      </c>
      <c r="E59" s="451" t="s">
        <v>23</v>
      </c>
      <c r="F59" s="451">
        <v>1</v>
      </c>
      <c r="G59" s="451" t="s">
        <v>23</v>
      </c>
      <c r="H59" s="451" t="s">
        <v>23</v>
      </c>
      <c r="I59" s="451" t="s">
        <v>23</v>
      </c>
      <c r="J59" s="451" t="s">
        <v>23</v>
      </c>
      <c r="K59" s="451" t="s">
        <v>23</v>
      </c>
      <c r="L59" s="451" t="s">
        <v>23</v>
      </c>
      <c r="M59" s="451" t="s">
        <v>23</v>
      </c>
      <c r="N59" s="451" t="s">
        <v>23</v>
      </c>
      <c r="O59" s="451" t="s">
        <v>23</v>
      </c>
      <c r="P59" s="451">
        <v>2</v>
      </c>
      <c r="Q59" s="451" t="s">
        <v>23</v>
      </c>
      <c r="R59" s="451" t="s">
        <v>23</v>
      </c>
      <c r="S59" s="451">
        <v>2</v>
      </c>
      <c r="T59" s="451" t="s">
        <v>23</v>
      </c>
      <c r="U59" s="451" t="s">
        <v>23</v>
      </c>
      <c r="V59" s="451" t="s">
        <v>23</v>
      </c>
      <c r="W59" s="451" t="s">
        <v>23</v>
      </c>
      <c r="X59" s="451" t="str">
        <f>IF('[1]6表'!W46=0,"－",'[1]6表'!W46)</f>
        <v>-</v>
      </c>
      <c r="Y59" s="451" t="str">
        <f>IF('[1]6表'!X46=0,"－",'[1]6表'!X46)</f>
        <v>-</v>
      </c>
      <c r="Z59" s="451" t="str">
        <f>IF('[1]6表'!Y46=0,"－",'[1]6表'!Y46)</f>
        <v>-</v>
      </c>
      <c r="AA59" s="451">
        <f>IF('[1]6表'!Z46=0,"－",'[1]6表'!Z46)</f>
        <v>1</v>
      </c>
      <c r="AB59" s="451" t="str">
        <f>IF('[1]6表'!AA46=0,"－",'[1]6表'!AA46)</f>
        <v>-</v>
      </c>
      <c r="AC59" s="451" t="str">
        <f>IF('[1]6表'!AB46=0,"－",'[1]6表'!AB46)</f>
        <v>-</v>
      </c>
      <c r="AD59" s="451" t="str">
        <f>IF('[1]6表'!AC46=0,"－",'[1]6表'!AC46)</f>
        <v>-</v>
      </c>
      <c r="AE59" s="451" t="str">
        <f>IF('[1]6表'!AD46=0,"－",'[1]6表'!AD46)</f>
        <v>-</v>
      </c>
      <c r="AF59" s="451" t="str">
        <f>IF('[1]6表'!AE46=0,"－",'[1]6表'!AE46)</f>
        <v>-</v>
      </c>
      <c r="AG59" s="451" t="str">
        <f>IF('[1]6表'!AF46=0,"－",'[1]6表'!AF46)</f>
        <v>-</v>
      </c>
      <c r="AH59" s="451" t="str">
        <f>IF('[1]6表'!AG46=0,"－",'[1]6表'!AG46)</f>
        <v>-</v>
      </c>
      <c r="AI59" s="451" t="str">
        <f>IF('[1]6表'!AH46=0,"－",'[1]6表'!AH46)</f>
        <v>-</v>
      </c>
      <c r="AJ59" s="451" t="str">
        <f>IF('[1]6表'!AI46=0,"－",'[1]6表'!AI46)</f>
        <v>-</v>
      </c>
      <c r="AK59" s="451" t="str">
        <f>IF('[1]6表'!AJ46=0,"－",'[1]6表'!AJ46)</f>
        <v>-</v>
      </c>
      <c r="AL59" s="451" t="str">
        <f>IF('[1]6表'!AK46=0,"－",'[1]6表'!AK46)</f>
        <v>-</v>
      </c>
      <c r="AM59" s="451" t="str">
        <f>IF('[1]6表'!AL46=0,"－",'[1]6表'!AL46)</f>
        <v>-</v>
      </c>
      <c r="AN59" s="451" t="str">
        <f>IF('[1]6表'!AM46=0,"－",'[1]6表'!AM46)</f>
        <v>-</v>
      </c>
      <c r="AO59" s="451" t="str">
        <f>IF('[1]6表'!AN46=0,"－",'[1]6表'!AN46)</f>
        <v>-</v>
      </c>
      <c r="AP59" s="451" t="str">
        <f>IF('[1]6表'!AO46=0,"－",'[1]6表'!AO46)</f>
        <v>-</v>
      </c>
      <c r="AQ59" s="451" t="str">
        <f>IF('[1]6表'!AP46=0,"－",'[1]6表'!AP46)</f>
        <v>-</v>
      </c>
      <c r="AR59" s="451" t="str">
        <f>IF('[1]6表'!AQ46=0,"－",'[1]6表'!AQ46)</f>
        <v>-</v>
      </c>
      <c r="AS59" s="451" t="str">
        <f>IF('[1]6表'!AR46=0,"－",'[1]6表'!AR46)</f>
        <v>-</v>
      </c>
      <c r="AT59" s="454" t="str">
        <f>IF('[1]6表'!AS46=0,"－",'[1]6表'!AS46)</f>
        <v>-</v>
      </c>
    </row>
    <row r="60" spans="1:46" ht="15" thickBot="1" x14ac:dyDescent="0.2">
      <c r="A60" s="417" t="s">
        <v>450</v>
      </c>
      <c r="B60" s="418" t="s">
        <v>451</v>
      </c>
      <c r="C60" s="459">
        <v>18</v>
      </c>
      <c r="D60" s="460">
        <v>12</v>
      </c>
      <c r="E60" s="461">
        <v>1</v>
      </c>
      <c r="F60" s="461">
        <v>1</v>
      </c>
      <c r="G60" s="461">
        <v>3</v>
      </c>
      <c r="H60" s="461" t="s">
        <v>23</v>
      </c>
      <c r="I60" s="461" t="s">
        <v>23</v>
      </c>
      <c r="J60" s="461">
        <v>1</v>
      </c>
      <c r="K60" s="461" t="s">
        <v>23</v>
      </c>
      <c r="L60" s="461" t="s">
        <v>23</v>
      </c>
      <c r="M60" s="461">
        <v>1</v>
      </c>
      <c r="N60" s="461" t="s">
        <v>23</v>
      </c>
      <c r="O60" s="461" t="s">
        <v>23</v>
      </c>
      <c r="P60" s="461">
        <v>1</v>
      </c>
      <c r="Q60" s="461" t="s">
        <v>23</v>
      </c>
      <c r="R60" s="461" t="s">
        <v>23</v>
      </c>
      <c r="S60" s="461" t="s">
        <v>23</v>
      </c>
      <c r="T60" s="461" t="s">
        <v>23</v>
      </c>
      <c r="U60" s="461" t="s">
        <v>23</v>
      </c>
      <c r="V60" s="461" t="s">
        <v>23</v>
      </c>
      <c r="W60" s="461" t="s">
        <v>23</v>
      </c>
      <c r="X60" s="461" t="str">
        <f>IF('[1]6表'!W47=0,"－",'[1]6表'!W47)</f>
        <v>-</v>
      </c>
      <c r="Y60" s="461" t="str">
        <f>IF('[1]6表'!X47=0,"－",'[1]6表'!X47)</f>
        <v>-</v>
      </c>
      <c r="Z60" s="461" t="str">
        <f>IF('[1]6表'!Y47=0,"－",'[1]6表'!Y47)</f>
        <v>-</v>
      </c>
      <c r="AA60" s="461" t="str">
        <f>IF('[1]6表'!Z47=0,"－",'[1]6表'!Z47)</f>
        <v>-</v>
      </c>
      <c r="AB60" s="461">
        <f>IF('[1]6表'!AA47=0,"－",'[1]6表'!AA47)</f>
        <v>3</v>
      </c>
      <c r="AC60" s="461" t="str">
        <f>IF('[1]6表'!AB47=0,"－",'[1]6表'!AB47)</f>
        <v>-</v>
      </c>
      <c r="AD60" s="461" t="str">
        <f>IF('[1]6表'!AC47=0,"－",'[1]6表'!AC47)</f>
        <v>-</v>
      </c>
      <c r="AE60" s="461" t="str">
        <f>IF('[1]6表'!AD47=0,"－",'[1]6表'!AD47)</f>
        <v>-</v>
      </c>
      <c r="AF60" s="461" t="str">
        <f>IF('[1]6表'!AE47=0,"－",'[1]6表'!AE47)</f>
        <v>-</v>
      </c>
      <c r="AG60" s="461" t="str">
        <f>IF('[1]6表'!AF47=0,"－",'[1]6表'!AF47)</f>
        <v>-</v>
      </c>
      <c r="AH60" s="461" t="str">
        <f>IF('[1]6表'!AG47=0,"－",'[1]6表'!AG47)</f>
        <v>-</v>
      </c>
      <c r="AI60" s="461" t="str">
        <f>IF('[1]6表'!AH47=0,"－",'[1]6表'!AH47)</f>
        <v>-</v>
      </c>
      <c r="AJ60" s="461" t="str">
        <f>IF('[1]6表'!AI47=0,"－",'[1]6表'!AI47)</f>
        <v>-</v>
      </c>
      <c r="AK60" s="461">
        <f>IF('[1]6表'!AJ47=0,"－",'[1]6表'!AJ47)</f>
        <v>3</v>
      </c>
      <c r="AL60" s="461" t="str">
        <f>IF('[1]6表'!AK47=0,"－",'[1]6表'!AK47)</f>
        <v>-</v>
      </c>
      <c r="AM60" s="461" t="str">
        <f>IF('[1]6表'!AL47=0,"－",'[1]6表'!AL47)</f>
        <v>-</v>
      </c>
      <c r="AN60" s="461" t="str">
        <f>IF('[1]6表'!AM47=0,"－",'[1]6表'!AM47)</f>
        <v>-</v>
      </c>
      <c r="AO60" s="461" t="str">
        <f>IF('[1]6表'!AN47=0,"－",'[1]6表'!AN47)</f>
        <v>-</v>
      </c>
      <c r="AP60" s="461" t="str">
        <f>IF('[1]6表'!AO47=0,"－",'[1]6表'!AO47)</f>
        <v>-</v>
      </c>
      <c r="AQ60" s="461" t="str">
        <f>IF('[1]6表'!AP47=0,"－",'[1]6表'!AP47)</f>
        <v>-</v>
      </c>
      <c r="AR60" s="461" t="str">
        <f>IF('[1]6表'!AQ47=0,"－",'[1]6表'!AQ47)</f>
        <v>-</v>
      </c>
      <c r="AS60" s="461" t="str">
        <f>IF('[1]6表'!AR47=0,"－",'[1]6表'!AR47)</f>
        <v>-</v>
      </c>
      <c r="AT60" s="462" t="str">
        <f>IF('[1]6表'!AS47=0,"－",'[1]6表'!AS47)</f>
        <v>-</v>
      </c>
    </row>
    <row r="61" spans="1:46" x14ac:dyDescent="0.15">
      <c r="A61" s="423" t="s">
        <v>452</v>
      </c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362"/>
      <c r="AI61" s="362"/>
      <c r="AJ61" s="362"/>
      <c r="AK61" s="362"/>
      <c r="AL61" s="362"/>
      <c r="AM61" s="362"/>
      <c r="AN61" s="362"/>
      <c r="AO61" s="362"/>
    </row>
  </sheetData>
  <mergeCells count="22">
    <mergeCell ref="A26:B26"/>
    <mergeCell ref="A27:B27"/>
    <mergeCell ref="A28:B28"/>
    <mergeCell ref="A46:B46"/>
    <mergeCell ref="A19:B19"/>
    <mergeCell ref="A20:B20"/>
    <mergeCell ref="A21:B21"/>
    <mergeCell ref="A22:B22"/>
    <mergeCell ref="A23:B23"/>
    <mergeCell ref="A24:B24"/>
    <mergeCell ref="A18:B18"/>
    <mergeCell ref="A5:B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honeticPr fontId="1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workbookViewId="0"/>
  </sheetViews>
  <sheetFormatPr defaultRowHeight="13.5" x14ac:dyDescent="0.15"/>
  <cols>
    <col min="1" max="1" width="9" style="360" customWidth="1"/>
    <col min="2" max="2" width="14.375" style="360" customWidth="1"/>
    <col min="3" max="3" width="8.75" style="360" customWidth="1"/>
    <col min="4" max="4" width="10.25" style="360" customWidth="1"/>
    <col min="5" max="5" width="7.625" style="361" customWidth="1"/>
    <col min="6" max="7" width="7.875" style="361" customWidth="1"/>
    <col min="8" max="11" width="7.625" style="361" customWidth="1"/>
    <col min="12" max="14" width="10.125" style="361" customWidth="1"/>
    <col min="15" max="15" width="7.625" style="360" customWidth="1"/>
    <col min="16" max="16" width="7.875" style="361" customWidth="1"/>
    <col min="17" max="18" width="7.5" style="361" bestFit="1" customWidth="1"/>
    <col min="19" max="19" width="2.75" style="361" customWidth="1"/>
  </cols>
  <sheetData>
    <row r="1" spans="1:19" ht="17.25" x14ac:dyDescent="0.15">
      <c r="A1" s="463" t="s">
        <v>522</v>
      </c>
    </row>
    <row r="2" spans="1:19" ht="14.25" thickBot="1" x14ac:dyDescent="0.2">
      <c r="B2" s="362"/>
      <c r="C2" s="362"/>
      <c r="D2" s="362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2"/>
      <c r="P2" s="363"/>
      <c r="Q2" s="363"/>
      <c r="R2" s="464" t="s">
        <v>523</v>
      </c>
      <c r="S2" s="363"/>
    </row>
    <row r="3" spans="1:19" x14ac:dyDescent="0.15">
      <c r="A3" s="365"/>
      <c r="B3" s="465"/>
      <c r="C3" s="426"/>
      <c r="D3" s="466" t="s">
        <v>83</v>
      </c>
      <c r="E3" s="467"/>
      <c r="F3" s="467"/>
      <c r="G3" s="467"/>
      <c r="H3" s="467"/>
      <c r="I3" s="467"/>
      <c r="J3" s="687" t="s">
        <v>524</v>
      </c>
      <c r="K3" s="688" t="s">
        <v>371</v>
      </c>
      <c r="L3" s="467"/>
      <c r="M3" s="467"/>
      <c r="N3" s="467"/>
      <c r="O3" s="371" t="s">
        <v>86</v>
      </c>
      <c r="P3" s="467"/>
      <c r="Q3" s="467"/>
      <c r="R3" s="468"/>
      <c r="S3" s="469"/>
    </row>
    <row r="4" spans="1:19" x14ac:dyDescent="0.15">
      <c r="A4" s="373"/>
      <c r="B4" s="470"/>
      <c r="C4" s="471"/>
      <c r="D4" s="472"/>
      <c r="E4" s="377" t="s">
        <v>89</v>
      </c>
      <c r="F4" s="473" t="s">
        <v>91</v>
      </c>
      <c r="G4" s="473" t="s">
        <v>93</v>
      </c>
      <c r="H4" s="377" t="s">
        <v>92</v>
      </c>
      <c r="I4" s="377" t="s">
        <v>92</v>
      </c>
      <c r="J4" s="659"/>
      <c r="K4" s="656"/>
      <c r="L4" s="380" t="s">
        <v>93</v>
      </c>
      <c r="M4" s="474" t="s">
        <v>525</v>
      </c>
      <c r="N4" s="380" t="s">
        <v>377</v>
      </c>
      <c r="O4" s="471"/>
      <c r="P4" s="473" t="s">
        <v>99</v>
      </c>
      <c r="Q4" s="473"/>
      <c r="R4" s="475"/>
      <c r="S4" s="476"/>
    </row>
    <row r="5" spans="1:19" x14ac:dyDescent="0.15">
      <c r="A5" s="661" t="s">
        <v>378</v>
      </c>
      <c r="B5" s="662"/>
      <c r="C5" s="375" t="s">
        <v>206</v>
      </c>
      <c r="D5" s="376" t="s">
        <v>88</v>
      </c>
      <c r="E5" s="377" t="s">
        <v>142</v>
      </c>
      <c r="F5" s="473" t="s">
        <v>109</v>
      </c>
      <c r="G5" s="473" t="s">
        <v>110</v>
      </c>
      <c r="H5" s="377" t="s">
        <v>380</v>
      </c>
      <c r="I5" s="377"/>
      <c r="J5" s="659"/>
      <c r="K5" s="656"/>
      <c r="L5" s="380" t="s">
        <v>526</v>
      </c>
      <c r="M5" s="474" t="s">
        <v>527</v>
      </c>
      <c r="N5" s="380"/>
      <c r="O5" s="471"/>
      <c r="P5" s="473"/>
      <c r="Q5" s="473" t="s">
        <v>100</v>
      </c>
      <c r="R5" s="477"/>
      <c r="S5" s="476"/>
    </row>
    <row r="6" spans="1:19" x14ac:dyDescent="0.15">
      <c r="A6" s="373"/>
      <c r="B6" s="470"/>
      <c r="C6" s="471"/>
      <c r="D6" s="472"/>
      <c r="E6" s="377" t="s">
        <v>383</v>
      </c>
      <c r="F6" s="473" t="s">
        <v>119</v>
      </c>
      <c r="G6" s="473" t="s">
        <v>121</v>
      </c>
      <c r="H6" s="377" t="s">
        <v>386</v>
      </c>
      <c r="I6" s="377" t="s">
        <v>387</v>
      </c>
      <c r="J6" s="659"/>
      <c r="K6" s="656"/>
      <c r="L6" s="380" t="s">
        <v>528</v>
      </c>
      <c r="M6" s="474" t="s">
        <v>529</v>
      </c>
      <c r="N6" s="380" t="s">
        <v>390</v>
      </c>
      <c r="O6" s="471"/>
      <c r="P6" s="473" t="s">
        <v>391</v>
      </c>
      <c r="Q6" s="473"/>
      <c r="R6" s="477" t="s">
        <v>127</v>
      </c>
      <c r="S6" s="476"/>
    </row>
    <row r="7" spans="1:19" x14ac:dyDescent="0.15">
      <c r="A7" s="373"/>
      <c r="B7" s="470"/>
      <c r="C7" s="471"/>
      <c r="D7" s="376" t="s">
        <v>108</v>
      </c>
      <c r="E7" s="377" t="s">
        <v>392</v>
      </c>
      <c r="F7" s="473" t="s">
        <v>133</v>
      </c>
      <c r="G7" s="473" t="s">
        <v>134</v>
      </c>
      <c r="H7" s="377" t="s">
        <v>393</v>
      </c>
      <c r="I7" s="377"/>
      <c r="J7" s="659"/>
      <c r="K7" s="656"/>
      <c r="L7" s="380" t="s">
        <v>530</v>
      </c>
      <c r="M7" s="474" t="s">
        <v>531</v>
      </c>
      <c r="N7" s="380"/>
      <c r="O7" s="375" t="s">
        <v>396</v>
      </c>
      <c r="P7" s="473"/>
      <c r="Q7" s="473" t="s">
        <v>532</v>
      </c>
      <c r="R7" s="477"/>
      <c r="S7" s="476"/>
    </row>
    <row r="8" spans="1:19" x14ac:dyDescent="0.15">
      <c r="A8" s="384"/>
      <c r="B8" s="478"/>
      <c r="C8" s="441"/>
      <c r="D8" s="479"/>
      <c r="E8" s="388" t="s">
        <v>397</v>
      </c>
      <c r="F8" s="480" t="s">
        <v>144</v>
      </c>
      <c r="G8" s="481"/>
      <c r="H8" s="388" t="s">
        <v>398</v>
      </c>
      <c r="I8" s="388" t="s">
        <v>137</v>
      </c>
      <c r="J8" s="660"/>
      <c r="K8" s="657"/>
      <c r="L8" s="392" t="s">
        <v>166</v>
      </c>
      <c r="M8" s="482" t="s">
        <v>533</v>
      </c>
      <c r="N8" s="392" t="s">
        <v>534</v>
      </c>
      <c r="O8" s="441"/>
      <c r="P8" s="480" t="s">
        <v>189</v>
      </c>
      <c r="Q8" s="480"/>
      <c r="R8" s="483"/>
      <c r="S8" s="476"/>
    </row>
    <row r="9" spans="1:19" x14ac:dyDescent="0.15">
      <c r="A9" s="650" t="s">
        <v>401</v>
      </c>
      <c r="B9" s="651"/>
      <c r="C9" s="484">
        <f>IF('[2]4-13'!B11=0,"－",'[2]4-13'!B11)</f>
        <v>101576</v>
      </c>
      <c r="D9" s="485">
        <f>IF('[2]4-13'!C11=0,"－",'[2]4-13'!C11)</f>
        <v>98723</v>
      </c>
      <c r="E9" s="486">
        <f>IF('[2]4-13'!D11=0,"－",'[2]4-13'!D11)</f>
        <v>20</v>
      </c>
      <c r="F9" s="486">
        <f>IF('[2]4-13'!E11=0,"－",'[2]4-13'!E11)</f>
        <v>2894</v>
      </c>
      <c r="G9" s="486">
        <f>IF('[2]4-13'!F11=0,"－",'[2]4-13'!F11)</f>
        <v>9524</v>
      </c>
      <c r="H9" s="486">
        <f>IF('[2]4-13'!G11=0,"－",'[2]4-13'!G11)</f>
        <v>60100</v>
      </c>
      <c r="I9" s="486">
        <f>IF('[2]4-13'!H11=0,"－",'[2]4-13'!H11)</f>
        <v>26185</v>
      </c>
      <c r="J9" s="486">
        <f>IF('[2]4-13'!I11=0,"－",'[2]4-13'!I11)</f>
        <v>16</v>
      </c>
      <c r="K9" s="486">
        <f>IF('[2]4-13'!J11=0,"－",'[2]4-13'!J11)</f>
        <v>1422</v>
      </c>
      <c r="L9" s="486">
        <f>IF('[2]4-13'!K11=0,"－",'[2]4-13'!K11)</f>
        <v>1016</v>
      </c>
      <c r="M9" s="486">
        <f>IF('[2]4-13'!L11=0,"－",'[2]4-13'!L11)</f>
        <v>135</v>
      </c>
      <c r="N9" s="486">
        <f>IF('[2]4-13'!M11=0,"－",'[2]4-13'!M11)</f>
        <v>271</v>
      </c>
      <c r="O9" s="486">
        <f>IF('[2]4-13'!N11=0,"－",'[2]4-13'!N11)</f>
        <v>1415</v>
      </c>
      <c r="P9" s="486">
        <f>IF('[2]4-13'!O11=0,"－",'[2]4-13'!O11)</f>
        <v>277</v>
      </c>
      <c r="Q9" s="486">
        <f>IF('[2]4-13'!P11=0,"－",'[2]4-13'!P11)</f>
        <v>1134</v>
      </c>
      <c r="R9" s="487">
        <f>IF('[2]4-13'!Q11=0,"－",'[2]4-13'!Q11)</f>
        <v>4</v>
      </c>
      <c r="S9" s="488"/>
    </row>
    <row r="10" spans="1:19" x14ac:dyDescent="0.15">
      <c r="A10" s="665"/>
      <c r="B10" s="666"/>
      <c r="C10" s="484"/>
      <c r="D10" s="489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1"/>
      <c r="P10" s="490"/>
      <c r="Q10" s="490"/>
      <c r="R10" s="492"/>
      <c r="S10" s="488"/>
    </row>
    <row r="11" spans="1:19" x14ac:dyDescent="0.15">
      <c r="A11" s="665"/>
      <c r="B11" s="666"/>
      <c r="C11" s="484"/>
      <c r="D11" s="489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1"/>
      <c r="P11" s="490"/>
      <c r="Q11" s="490"/>
      <c r="R11" s="492"/>
      <c r="S11" s="488"/>
    </row>
    <row r="12" spans="1:19" x14ac:dyDescent="0.15">
      <c r="A12" s="661" t="s">
        <v>402</v>
      </c>
      <c r="B12" s="662"/>
      <c r="C12" s="484">
        <f>SUM(C15:C19)</f>
        <v>1686</v>
      </c>
      <c r="D12" s="489">
        <f t="shared" ref="D12:R12" si="0">SUM(D15:D19)</f>
        <v>1635</v>
      </c>
      <c r="E12" s="491">
        <f t="shared" si="0"/>
        <v>1</v>
      </c>
      <c r="F12" s="491">
        <f t="shared" si="0"/>
        <v>71</v>
      </c>
      <c r="G12" s="491">
        <f t="shared" si="0"/>
        <v>248</v>
      </c>
      <c r="H12" s="491">
        <f t="shared" si="0"/>
        <v>920</v>
      </c>
      <c r="I12" s="491">
        <f t="shared" si="0"/>
        <v>395</v>
      </c>
      <c r="J12" s="491">
        <f t="shared" si="0"/>
        <v>0</v>
      </c>
      <c r="K12" s="491">
        <f t="shared" si="0"/>
        <v>34</v>
      </c>
      <c r="L12" s="491">
        <f t="shared" si="0"/>
        <v>27</v>
      </c>
      <c r="M12" s="491">
        <f t="shared" si="0"/>
        <v>2</v>
      </c>
      <c r="N12" s="491">
        <f t="shared" si="0"/>
        <v>5</v>
      </c>
      <c r="O12" s="491">
        <f t="shared" si="0"/>
        <v>17</v>
      </c>
      <c r="P12" s="491">
        <f t="shared" si="0"/>
        <v>6</v>
      </c>
      <c r="Q12" s="491">
        <f t="shared" si="0"/>
        <v>11</v>
      </c>
      <c r="R12" s="493">
        <f t="shared" si="0"/>
        <v>0</v>
      </c>
      <c r="S12" s="488"/>
    </row>
    <row r="13" spans="1:19" x14ac:dyDescent="0.15">
      <c r="A13" s="665"/>
      <c r="B13" s="666"/>
      <c r="C13" s="484"/>
      <c r="D13" s="489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  <c r="R13" s="493"/>
      <c r="S13" s="488"/>
    </row>
    <row r="14" spans="1:19" x14ac:dyDescent="0.15">
      <c r="A14" s="665"/>
      <c r="B14" s="666"/>
      <c r="C14" s="484"/>
      <c r="D14" s="489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3"/>
      <c r="S14" s="488"/>
    </row>
    <row r="15" spans="1:19" x14ac:dyDescent="0.15">
      <c r="A15" s="667" t="s">
        <v>403</v>
      </c>
      <c r="B15" s="668"/>
      <c r="C15" s="484">
        <f>SUM(C21,C23)</f>
        <v>1028</v>
      </c>
      <c r="D15" s="489">
        <f>SUM(D21,D23)</f>
        <v>985</v>
      </c>
      <c r="E15" s="491">
        <f t="shared" ref="E15:R16" si="1">SUM(E21,E23)</f>
        <v>0</v>
      </c>
      <c r="F15" s="491">
        <f t="shared" si="1"/>
        <v>47</v>
      </c>
      <c r="G15" s="491">
        <f t="shared" si="1"/>
        <v>242</v>
      </c>
      <c r="H15" s="491">
        <f t="shared" si="1"/>
        <v>492</v>
      </c>
      <c r="I15" s="491">
        <f t="shared" si="1"/>
        <v>204</v>
      </c>
      <c r="J15" s="491">
        <f t="shared" si="1"/>
        <v>0</v>
      </c>
      <c r="K15" s="491">
        <f t="shared" si="1"/>
        <v>31</v>
      </c>
      <c r="L15" s="491">
        <f t="shared" si="1"/>
        <v>26</v>
      </c>
      <c r="M15" s="491">
        <f t="shared" si="1"/>
        <v>1</v>
      </c>
      <c r="N15" s="491">
        <f t="shared" si="1"/>
        <v>4</v>
      </c>
      <c r="O15" s="491">
        <f t="shared" si="1"/>
        <v>12</v>
      </c>
      <c r="P15" s="491">
        <f t="shared" si="1"/>
        <v>4</v>
      </c>
      <c r="Q15" s="491">
        <f t="shared" si="1"/>
        <v>8</v>
      </c>
      <c r="R15" s="494">
        <f t="shared" si="1"/>
        <v>0</v>
      </c>
      <c r="S15" s="495"/>
    </row>
    <row r="16" spans="1:19" x14ac:dyDescent="0.15">
      <c r="A16" s="667" t="s">
        <v>404</v>
      </c>
      <c r="B16" s="668"/>
      <c r="C16" s="484">
        <f>SUM(C22,C24)</f>
        <v>491</v>
      </c>
      <c r="D16" s="489">
        <f>SUM(D22,D24)</f>
        <v>486</v>
      </c>
      <c r="E16" s="491">
        <f t="shared" si="1"/>
        <v>1</v>
      </c>
      <c r="F16" s="491">
        <f t="shared" si="1"/>
        <v>18</v>
      </c>
      <c r="G16" s="491">
        <f t="shared" si="1"/>
        <v>6</v>
      </c>
      <c r="H16" s="491">
        <f t="shared" si="1"/>
        <v>315</v>
      </c>
      <c r="I16" s="491">
        <f t="shared" si="1"/>
        <v>146</v>
      </c>
      <c r="J16" s="491">
        <f t="shared" si="1"/>
        <v>0</v>
      </c>
      <c r="K16" s="491">
        <f t="shared" si="1"/>
        <v>2</v>
      </c>
      <c r="L16" s="491">
        <f t="shared" si="1"/>
        <v>1</v>
      </c>
      <c r="M16" s="491">
        <f t="shared" si="1"/>
        <v>0</v>
      </c>
      <c r="N16" s="491">
        <f t="shared" si="1"/>
        <v>1</v>
      </c>
      <c r="O16" s="491">
        <f t="shared" si="1"/>
        <v>3</v>
      </c>
      <c r="P16" s="491">
        <f t="shared" si="1"/>
        <v>1</v>
      </c>
      <c r="Q16" s="491">
        <f t="shared" si="1"/>
        <v>2</v>
      </c>
      <c r="R16" s="494">
        <f t="shared" si="1"/>
        <v>0</v>
      </c>
      <c r="S16" s="495"/>
    </row>
    <row r="17" spans="1:19" x14ac:dyDescent="0.15">
      <c r="A17" s="667" t="s">
        <v>405</v>
      </c>
      <c r="B17" s="668"/>
      <c r="C17" s="484">
        <f>SUM(C25)</f>
        <v>38</v>
      </c>
      <c r="D17" s="489">
        <f>SUM(D25)</f>
        <v>36</v>
      </c>
      <c r="E17" s="491">
        <f t="shared" ref="E17:R17" si="2">SUM(E25)</f>
        <v>0</v>
      </c>
      <c r="F17" s="491">
        <f t="shared" si="2"/>
        <v>0</v>
      </c>
      <c r="G17" s="491">
        <f t="shared" si="2"/>
        <v>0</v>
      </c>
      <c r="H17" s="491">
        <f t="shared" si="2"/>
        <v>21</v>
      </c>
      <c r="I17" s="491">
        <f t="shared" si="2"/>
        <v>15</v>
      </c>
      <c r="J17" s="491">
        <f t="shared" si="2"/>
        <v>0</v>
      </c>
      <c r="K17" s="491">
        <f t="shared" si="2"/>
        <v>1</v>
      </c>
      <c r="L17" s="491">
        <f t="shared" si="2"/>
        <v>0</v>
      </c>
      <c r="M17" s="491">
        <f t="shared" si="2"/>
        <v>1</v>
      </c>
      <c r="N17" s="491">
        <f t="shared" si="2"/>
        <v>0</v>
      </c>
      <c r="O17" s="491">
        <f t="shared" si="2"/>
        <v>1</v>
      </c>
      <c r="P17" s="491">
        <f t="shared" si="2"/>
        <v>1</v>
      </c>
      <c r="Q17" s="491">
        <f t="shared" si="2"/>
        <v>0</v>
      </c>
      <c r="R17" s="494">
        <f t="shared" si="2"/>
        <v>0</v>
      </c>
      <c r="S17" s="488"/>
    </row>
    <row r="18" spans="1:19" x14ac:dyDescent="0.15">
      <c r="A18" s="667" t="s">
        <v>406</v>
      </c>
      <c r="B18" s="668"/>
      <c r="C18" s="484">
        <f>SUM(C27)</f>
        <v>24</v>
      </c>
      <c r="D18" s="489">
        <f>SUM(D27)</f>
        <v>24</v>
      </c>
      <c r="E18" s="491">
        <f t="shared" ref="E18:R19" si="3">SUM(E27)</f>
        <v>0</v>
      </c>
      <c r="F18" s="491">
        <f t="shared" si="3"/>
        <v>0</v>
      </c>
      <c r="G18" s="491">
        <f t="shared" si="3"/>
        <v>0</v>
      </c>
      <c r="H18" s="491">
        <f t="shared" si="3"/>
        <v>20</v>
      </c>
      <c r="I18" s="491">
        <f t="shared" si="3"/>
        <v>4</v>
      </c>
      <c r="J18" s="491">
        <f t="shared" si="3"/>
        <v>0</v>
      </c>
      <c r="K18" s="491">
        <f t="shared" si="3"/>
        <v>0</v>
      </c>
      <c r="L18" s="491">
        <f t="shared" si="3"/>
        <v>0</v>
      </c>
      <c r="M18" s="491">
        <f t="shared" si="3"/>
        <v>0</v>
      </c>
      <c r="N18" s="491">
        <f t="shared" si="3"/>
        <v>0</v>
      </c>
      <c r="O18" s="491">
        <f t="shared" si="3"/>
        <v>0</v>
      </c>
      <c r="P18" s="491">
        <f t="shared" si="3"/>
        <v>0</v>
      </c>
      <c r="Q18" s="491">
        <f t="shared" si="3"/>
        <v>0</v>
      </c>
      <c r="R18" s="494">
        <f t="shared" si="3"/>
        <v>0</v>
      </c>
      <c r="S18" s="488"/>
    </row>
    <row r="19" spans="1:19" x14ac:dyDescent="0.15">
      <c r="A19" s="667" t="s">
        <v>407</v>
      </c>
      <c r="B19" s="668"/>
      <c r="C19" s="484">
        <f>SUM(C28)</f>
        <v>105</v>
      </c>
      <c r="D19" s="489">
        <f>SUM(D28)</f>
        <v>104</v>
      </c>
      <c r="E19" s="491">
        <f t="shared" si="3"/>
        <v>0</v>
      </c>
      <c r="F19" s="491">
        <f t="shared" si="3"/>
        <v>6</v>
      </c>
      <c r="G19" s="491">
        <f t="shared" si="3"/>
        <v>0</v>
      </c>
      <c r="H19" s="491">
        <f t="shared" si="3"/>
        <v>72</v>
      </c>
      <c r="I19" s="491">
        <f t="shared" si="3"/>
        <v>26</v>
      </c>
      <c r="J19" s="491">
        <f t="shared" si="3"/>
        <v>0</v>
      </c>
      <c r="K19" s="491">
        <f t="shared" si="3"/>
        <v>0</v>
      </c>
      <c r="L19" s="491">
        <f t="shared" si="3"/>
        <v>0</v>
      </c>
      <c r="M19" s="491">
        <f t="shared" si="3"/>
        <v>0</v>
      </c>
      <c r="N19" s="491">
        <f t="shared" si="3"/>
        <v>0</v>
      </c>
      <c r="O19" s="491">
        <f t="shared" si="3"/>
        <v>1</v>
      </c>
      <c r="P19" s="491">
        <f t="shared" si="3"/>
        <v>0</v>
      </c>
      <c r="Q19" s="491">
        <f t="shared" si="3"/>
        <v>1</v>
      </c>
      <c r="R19" s="494">
        <f t="shared" si="3"/>
        <v>0</v>
      </c>
      <c r="S19" s="488"/>
    </row>
    <row r="20" spans="1:19" x14ac:dyDescent="0.15">
      <c r="A20" s="669"/>
      <c r="B20" s="670"/>
      <c r="C20" s="484"/>
      <c r="D20" s="489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3"/>
      <c r="S20" s="488"/>
    </row>
    <row r="21" spans="1:19" x14ac:dyDescent="0.15">
      <c r="A21" s="663" t="s">
        <v>408</v>
      </c>
      <c r="B21" s="664"/>
      <c r="C21" s="484">
        <f>SUM(C30)</f>
        <v>904</v>
      </c>
      <c r="D21" s="489">
        <f>SUM(D30)</f>
        <v>863</v>
      </c>
      <c r="E21" s="491">
        <f t="shared" ref="E21:R21" si="4">SUM(E30)</f>
        <v>0</v>
      </c>
      <c r="F21" s="491">
        <f t="shared" si="4"/>
        <v>39</v>
      </c>
      <c r="G21" s="491">
        <f t="shared" si="4"/>
        <v>242</v>
      </c>
      <c r="H21" s="491">
        <f t="shared" si="4"/>
        <v>401</v>
      </c>
      <c r="I21" s="491">
        <f t="shared" si="4"/>
        <v>181</v>
      </c>
      <c r="J21" s="491">
        <f t="shared" si="4"/>
        <v>0</v>
      </c>
      <c r="K21" s="491">
        <f t="shared" si="4"/>
        <v>31</v>
      </c>
      <c r="L21" s="491">
        <f t="shared" si="4"/>
        <v>26</v>
      </c>
      <c r="M21" s="491">
        <f t="shared" si="4"/>
        <v>1</v>
      </c>
      <c r="N21" s="491">
        <f t="shared" si="4"/>
        <v>4</v>
      </c>
      <c r="O21" s="491">
        <f t="shared" si="4"/>
        <v>10</v>
      </c>
      <c r="P21" s="491">
        <f t="shared" si="4"/>
        <v>4</v>
      </c>
      <c r="Q21" s="491">
        <f t="shared" si="4"/>
        <v>6</v>
      </c>
      <c r="R21" s="493">
        <f t="shared" si="4"/>
        <v>0</v>
      </c>
      <c r="S21" s="488"/>
    </row>
    <row r="22" spans="1:19" x14ac:dyDescent="0.15">
      <c r="A22" s="671" t="s">
        <v>409</v>
      </c>
      <c r="B22" s="672"/>
      <c r="C22" s="484">
        <f>SUM(C31)</f>
        <v>346</v>
      </c>
      <c r="D22" s="489">
        <f t="shared" ref="D22:R22" si="5">SUM(D31)</f>
        <v>343</v>
      </c>
      <c r="E22" s="491">
        <f t="shared" si="5"/>
        <v>1</v>
      </c>
      <c r="F22" s="491">
        <f t="shared" si="5"/>
        <v>15</v>
      </c>
      <c r="G22" s="491">
        <f t="shared" si="5"/>
        <v>6</v>
      </c>
      <c r="H22" s="491">
        <f t="shared" si="5"/>
        <v>213</v>
      </c>
      <c r="I22" s="491">
        <f t="shared" si="5"/>
        <v>108</v>
      </c>
      <c r="J22" s="491">
        <f t="shared" si="5"/>
        <v>0</v>
      </c>
      <c r="K22" s="491">
        <f t="shared" si="5"/>
        <v>2</v>
      </c>
      <c r="L22" s="491">
        <f t="shared" si="5"/>
        <v>1</v>
      </c>
      <c r="M22" s="491">
        <f t="shared" si="5"/>
        <v>0</v>
      </c>
      <c r="N22" s="491">
        <f t="shared" si="5"/>
        <v>1</v>
      </c>
      <c r="O22" s="491">
        <f t="shared" si="5"/>
        <v>1</v>
      </c>
      <c r="P22" s="491">
        <f t="shared" si="5"/>
        <v>1</v>
      </c>
      <c r="Q22" s="491">
        <f t="shared" si="5"/>
        <v>0</v>
      </c>
      <c r="R22" s="493">
        <f t="shared" si="5"/>
        <v>0</v>
      </c>
      <c r="S22" s="488"/>
    </row>
    <row r="23" spans="1:19" x14ac:dyDescent="0.15">
      <c r="A23" s="671" t="s">
        <v>410</v>
      </c>
      <c r="B23" s="664"/>
      <c r="C23" s="484">
        <f>SUM(C33,C40,C42,C43,C48,C61)</f>
        <v>124</v>
      </c>
      <c r="D23" s="489">
        <f>SUM(D33,D40,D42,D43,D48,D61)</f>
        <v>122</v>
      </c>
      <c r="E23" s="491">
        <f t="shared" ref="E23:R23" si="6">SUM(E33,E40,E42,E43,E48,E61)</f>
        <v>0</v>
      </c>
      <c r="F23" s="491">
        <f t="shared" si="6"/>
        <v>8</v>
      </c>
      <c r="G23" s="491">
        <f t="shared" si="6"/>
        <v>0</v>
      </c>
      <c r="H23" s="491">
        <f t="shared" si="6"/>
        <v>91</v>
      </c>
      <c r="I23" s="491">
        <f t="shared" si="6"/>
        <v>23</v>
      </c>
      <c r="J23" s="491">
        <f t="shared" si="6"/>
        <v>0</v>
      </c>
      <c r="K23" s="491">
        <f t="shared" si="6"/>
        <v>0</v>
      </c>
      <c r="L23" s="491">
        <f t="shared" si="6"/>
        <v>0</v>
      </c>
      <c r="M23" s="491">
        <f t="shared" si="6"/>
        <v>0</v>
      </c>
      <c r="N23" s="491">
        <f t="shared" si="6"/>
        <v>0</v>
      </c>
      <c r="O23" s="491">
        <f t="shared" si="6"/>
        <v>2</v>
      </c>
      <c r="P23" s="491">
        <f t="shared" si="6"/>
        <v>0</v>
      </c>
      <c r="Q23" s="491">
        <f t="shared" si="6"/>
        <v>2</v>
      </c>
      <c r="R23" s="494">
        <f t="shared" si="6"/>
        <v>0</v>
      </c>
      <c r="S23" s="488"/>
    </row>
    <row r="24" spans="1:19" x14ac:dyDescent="0.15">
      <c r="A24" s="671" t="s">
        <v>411</v>
      </c>
      <c r="B24" s="664"/>
      <c r="C24" s="484">
        <f>SUM(C34,C36,C37,C46,C49,C50,C51,)</f>
        <v>145</v>
      </c>
      <c r="D24" s="489">
        <f>SUM(D34,D36,D37,D46,D49,D50,D51)</f>
        <v>143</v>
      </c>
      <c r="E24" s="491">
        <f t="shared" ref="E24:R24" si="7">SUM(E34,E36,E37,E46,E49,E50,E51)</f>
        <v>0</v>
      </c>
      <c r="F24" s="491">
        <f t="shared" si="7"/>
        <v>3</v>
      </c>
      <c r="G24" s="491">
        <f t="shared" si="7"/>
        <v>0</v>
      </c>
      <c r="H24" s="491">
        <f t="shared" si="7"/>
        <v>102</v>
      </c>
      <c r="I24" s="491">
        <f t="shared" si="7"/>
        <v>38</v>
      </c>
      <c r="J24" s="491">
        <f t="shared" si="7"/>
        <v>0</v>
      </c>
      <c r="K24" s="491">
        <f t="shared" si="7"/>
        <v>0</v>
      </c>
      <c r="L24" s="491">
        <f t="shared" si="7"/>
        <v>0</v>
      </c>
      <c r="M24" s="491">
        <f t="shared" si="7"/>
        <v>0</v>
      </c>
      <c r="N24" s="491">
        <f t="shared" si="7"/>
        <v>0</v>
      </c>
      <c r="O24" s="491">
        <f t="shared" si="7"/>
        <v>2</v>
      </c>
      <c r="P24" s="491">
        <f t="shared" si="7"/>
        <v>0</v>
      </c>
      <c r="Q24" s="491">
        <f t="shared" si="7"/>
        <v>2</v>
      </c>
      <c r="R24" s="494">
        <f t="shared" si="7"/>
        <v>0</v>
      </c>
      <c r="S24" s="495"/>
    </row>
    <row r="25" spans="1:19" x14ac:dyDescent="0.15">
      <c r="A25" s="671" t="s">
        <v>412</v>
      </c>
      <c r="B25" s="664"/>
      <c r="C25" s="484">
        <f>SUM(C38,C39)</f>
        <v>38</v>
      </c>
      <c r="D25" s="489">
        <f>SUM(D38,D39)</f>
        <v>36</v>
      </c>
      <c r="E25" s="491">
        <f t="shared" ref="E25:R25" si="8">SUM(E38,E39)</f>
        <v>0</v>
      </c>
      <c r="F25" s="491">
        <f t="shared" si="8"/>
        <v>0</v>
      </c>
      <c r="G25" s="491">
        <f t="shared" si="8"/>
        <v>0</v>
      </c>
      <c r="H25" s="491">
        <f t="shared" si="8"/>
        <v>21</v>
      </c>
      <c r="I25" s="491">
        <f t="shared" si="8"/>
        <v>15</v>
      </c>
      <c r="J25" s="491">
        <f t="shared" si="8"/>
        <v>0</v>
      </c>
      <c r="K25" s="491">
        <f t="shared" si="8"/>
        <v>1</v>
      </c>
      <c r="L25" s="491">
        <f t="shared" si="8"/>
        <v>0</v>
      </c>
      <c r="M25" s="491">
        <f t="shared" si="8"/>
        <v>1</v>
      </c>
      <c r="N25" s="491">
        <f t="shared" si="8"/>
        <v>0</v>
      </c>
      <c r="O25" s="491">
        <f t="shared" si="8"/>
        <v>1</v>
      </c>
      <c r="P25" s="491">
        <f t="shared" si="8"/>
        <v>1</v>
      </c>
      <c r="Q25" s="491">
        <f t="shared" si="8"/>
        <v>0</v>
      </c>
      <c r="R25" s="494">
        <f t="shared" si="8"/>
        <v>0</v>
      </c>
      <c r="S25" s="488"/>
    </row>
    <row r="26" spans="1:19" x14ac:dyDescent="0.15">
      <c r="A26" s="455"/>
      <c r="B26" s="456"/>
      <c r="C26" s="484"/>
      <c r="D26" s="489"/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  <c r="R26" s="494"/>
      <c r="S26" s="488"/>
    </row>
    <row r="27" spans="1:19" x14ac:dyDescent="0.15">
      <c r="A27" s="663" t="s">
        <v>413</v>
      </c>
      <c r="B27" s="664"/>
      <c r="C27" s="484">
        <f>SUM(C44,C52)</f>
        <v>24</v>
      </c>
      <c r="D27" s="489">
        <f>SUM(D44,D52)</f>
        <v>24</v>
      </c>
      <c r="E27" s="491">
        <f t="shared" ref="E27:R27" si="9">SUM(E44,E52)</f>
        <v>0</v>
      </c>
      <c r="F27" s="491">
        <f t="shared" si="9"/>
        <v>0</v>
      </c>
      <c r="G27" s="491">
        <f t="shared" si="9"/>
        <v>0</v>
      </c>
      <c r="H27" s="491">
        <f t="shared" si="9"/>
        <v>20</v>
      </c>
      <c r="I27" s="491">
        <f t="shared" si="9"/>
        <v>4</v>
      </c>
      <c r="J27" s="491">
        <f t="shared" si="9"/>
        <v>0</v>
      </c>
      <c r="K27" s="491">
        <f t="shared" si="9"/>
        <v>0</v>
      </c>
      <c r="L27" s="491">
        <f t="shared" si="9"/>
        <v>0</v>
      </c>
      <c r="M27" s="491">
        <f t="shared" si="9"/>
        <v>0</v>
      </c>
      <c r="N27" s="491">
        <f t="shared" si="9"/>
        <v>0</v>
      </c>
      <c r="O27" s="491">
        <f t="shared" si="9"/>
        <v>0</v>
      </c>
      <c r="P27" s="491">
        <f t="shared" si="9"/>
        <v>0</v>
      </c>
      <c r="Q27" s="491">
        <f t="shared" si="9"/>
        <v>0</v>
      </c>
      <c r="R27" s="494">
        <f t="shared" si="9"/>
        <v>0</v>
      </c>
      <c r="S27" s="488"/>
    </row>
    <row r="28" spans="1:19" x14ac:dyDescent="0.15">
      <c r="A28" s="671" t="s">
        <v>414</v>
      </c>
      <c r="B28" s="664"/>
      <c r="C28" s="484">
        <f>SUM(C32,C45,C54,C55,C56,C57,C58,C60)</f>
        <v>105</v>
      </c>
      <c r="D28" s="489">
        <f>SUM(D32,D45,D54,D55,D56,D57,D58,D60)</f>
        <v>104</v>
      </c>
      <c r="E28" s="491">
        <f t="shared" ref="E28:R28" si="10">SUM(E32,E45,E54,E55,E56,E57,E58,E60)</f>
        <v>0</v>
      </c>
      <c r="F28" s="491">
        <f t="shared" si="10"/>
        <v>6</v>
      </c>
      <c r="G28" s="491">
        <f t="shared" si="10"/>
        <v>0</v>
      </c>
      <c r="H28" s="491">
        <f t="shared" si="10"/>
        <v>72</v>
      </c>
      <c r="I28" s="491">
        <f t="shared" si="10"/>
        <v>26</v>
      </c>
      <c r="J28" s="491">
        <f t="shared" si="10"/>
        <v>0</v>
      </c>
      <c r="K28" s="491">
        <f t="shared" si="10"/>
        <v>0</v>
      </c>
      <c r="L28" s="491">
        <f t="shared" si="10"/>
        <v>0</v>
      </c>
      <c r="M28" s="491">
        <f t="shared" si="10"/>
        <v>0</v>
      </c>
      <c r="N28" s="491">
        <f t="shared" si="10"/>
        <v>0</v>
      </c>
      <c r="O28" s="491">
        <f t="shared" si="10"/>
        <v>1</v>
      </c>
      <c r="P28" s="491">
        <f t="shared" si="10"/>
        <v>0</v>
      </c>
      <c r="Q28" s="491">
        <f t="shared" si="10"/>
        <v>1</v>
      </c>
      <c r="R28" s="494">
        <f t="shared" si="10"/>
        <v>0</v>
      </c>
      <c r="S28" s="488"/>
    </row>
    <row r="29" spans="1:19" x14ac:dyDescent="0.15">
      <c r="A29" s="665"/>
      <c r="B29" s="666"/>
      <c r="C29" s="484"/>
      <c r="D29" s="489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1"/>
      <c r="P29" s="490"/>
      <c r="Q29" s="490"/>
      <c r="R29" s="492"/>
      <c r="S29" s="488"/>
    </row>
    <row r="30" spans="1:19" x14ac:dyDescent="0.15">
      <c r="A30" s="373"/>
      <c r="B30" s="409" t="s">
        <v>415</v>
      </c>
      <c r="C30" s="484">
        <f>IF('[2]4-13'!$B21=0,"－",'[2]4-13'!B21)</f>
        <v>904</v>
      </c>
      <c r="D30" s="489">
        <f>IF('[2]4-13'!C21=0,"－",'[2]4-13'!C21)</f>
        <v>863</v>
      </c>
      <c r="E30" s="491" t="str">
        <f>IF('[2]4-13'!D21=0,"－",'[2]4-13'!D21)</f>
        <v>－</v>
      </c>
      <c r="F30" s="491">
        <f>IF('[2]4-13'!E21=0,"－",'[2]4-13'!E21)</f>
        <v>39</v>
      </c>
      <c r="G30" s="491">
        <f>IF('[2]4-13'!F21=0,"－",'[2]4-13'!F21)</f>
        <v>242</v>
      </c>
      <c r="H30" s="491">
        <f>IF('[2]4-13'!G21=0,"－",'[2]4-13'!G21)</f>
        <v>401</v>
      </c>
      <c r="I30" s="491">
        <f>IF('[2]4-13'!H21=0,"－",'[2]4-13'!H21)</f>
        <v>181</v>
      </c>
      <c r="J30" s="491" t="str">
        <f>IF('[2]4-13'!I21=0,"－",'[2]4-13'!I21)</f>
        <v>－</v>
      </c>
      <c r="K30" s="491">
        <f>IF('[2]4-13'!J21=0,"－",'[2]4-13'!J21)</f>
        <v>31</v>
      </c>
      <c r="L30" s="491">
        <f>IF('[2]4-13'!K21=0,"－",'[2]4-13'!K21)</f>
        <v>26</v>
      </c>
      <c r="M30" s="491">
        <f>IF('[2]4-13'!L21=0,"－",'[2]4-13'!L21)</f>
        <v>1</v>
      </c>
      <c r="N30" s="491">
        <f>IF('[2]4-13'!M21=0,"－",'[2]4-13'!M21)</f>
        <v>4</v>
      </c>
      <c r="O30" s="491">
        <f>IF('[2]4-13'!N21=0,"－",'[2]4-13'!N21)</f>
        <v>10</v>
      </c>
      <c r="P30" s="491">
        <f>IF('[2]4-13'!O21=0,"－",'[2]4-13'!O21)</f>
        <v>4</v>
      </c>
      <c r="Q30" s="491">
        <f>IF('[2]4-13'!P21=0,"－",'[2]4-13'!P21)</f>
        <v>6</v>
      </c>
      <c r="R30" s="494" t="str">
        <f>IF('[2]4-13'!Q21=0,"－",'[2]4-13'!Q21)</f>
        <v>－</v>
      </c>
      <c r="S30" s="496"/>
    </row>
    <row r="31" spans="1:19" x14ac:dyDescent="0.15">
      <c r="A31" s="373"/>
      <c r="B31" s="409" t="s">
        <v>416</v>
      </c>
      <c r="C31" s="484">
        <f>IF('[2]4-13'!$B22=0,"－",'[2]4-13'!B22)</f>
        <v>346</v>
      </c>
      <c r="D31" s="489">
        <f>IF('[2]4-13'!C22=0,"－",'[2]4-13'!C22)</f>
        <v>343</v>
      </c>
      <c r="E31" s="491">
        <f>IF('[2]4-13'!D22=0,"－",'[2]4-13'!D22)</f>
        <v>1</v>
      </c>
      <c r="F31" s="491">
        <f>IF('[2]4-13'!E22=0,"－",'[2]4-13'!E22)</f>
        <v>15</v>
      </c>
      <c r="G31" s="491">
        <f>IF('[2]4-13'!F22=0,"－",'[2]4-13'!F22)</f>
        <v>6</v>
      </c>
      <c r="H31" s="491">
        <f>IF('[2]4-13'!G22=0,"－",'[2]4-13'!G22)</f>
        <v>213</v>
      </c>
      <c r="I31" s="491">
        <f>IF('[2]4-13'!H22=0,"－",'[2]4-13'!H22)</f>
        <v>108</v>
      </c>
      <c r="J31" s="491" t="str">
        <f>IF('[2]4-13'!I22=0,"－",'[2]4-13'!I22)</f>
        <v>-</v>
      </c>
      <c r="K31" s="491">
        <f>IF('[2]4-13'!J22=0,"－",'[2]4-13'!J22)</f>
        <v>2</v>
      </c>
      <c r="L31" s="491">
        <f>IF('[2]4-13'!K22=0,"－",'[2]4-13'!K22)</f>
        <v>1</v>
      </c>
      <c r="M31" s="491" t="str">
        <f>IF('[2]4-13'!L22=0,"－",'[2]4-13'!L22)</f>
        <v>-</v>
      </c>
      <c r="N31" s="491">
        <f>IF('[2]4-13'!M22=0,"－",'[2]4-13'!M22)</f>
        <v>1</v>
      </c>
      <c r="O31" s="491">
        <f>IF('[2]4-13'!N22=0,"－",'[2]4-13'!N22)</f>
        <v>1</v>
      </c>
      <c r="P31" s="491">
        <f>IF('[2]4-13'!O22=0,"－",'[2]4-13'!O22)</f>
        <v>1</v>
      </c>
      <c r="Q31" s="491" t="str">
        <f>IF('[2]4-13'!P22=0,"－",'[2]4-13'!P22)</f>
        <v>-</v>
      </c>
      <c r="R31" s="494" t="str">
        <f>IF('[2]4-13'!Q22=0,"－",'[2]4-13'!Q22)</f>
        <v>-</v>
      </c>
      <c r="S31" s="496"/>
    </row>
    <row r="32" spans="1:19" x14ac:dyDescent="0.15">
      <c r="A32" s="373"/>
      <c r="B32" s="409" t="s">
        <v>417</v>
      </c>
      <c r="C32" s="484">
        <f>IF('[2]4-13'!$B23=0,"－",'[2]4-13'!B23)</f>
        <v>70</v>
      </c>
      <c r="D32" s="489">
        <f>IF('[2]4-13'!C23=0,"－",'[2]4-13'!C23)</f>
        <v>69</v>
      </c>
      <c r="E32" s="491" t="str">
        <f>IF('[2]4-13'!D23=0,"－",'[2]4-13'!D23)</f>
        <v>-</v>
      </c>
      <c r="F32" s="491">
        <f>IF('[2]4-13'!E23=0,"－",'[2]4-13'!E23)</f>
        <v>5</v>
      </c>
      <c r="G32" s="491" t="str">
        <f>IF('[2]4-13'!F23=0,"－",'[2]4-13'!F23)</f>
        <v>-</v>
      </c>
      <c r="H32" s="491">
        <f>IF('[2]4-13'!G23=0,"－",'[2]4-13'!G23)</f>
        <v>48</v>
      </c>
      <c r="I32" s="491">
        <f>IF('[2]4-13'!H23=0,"－",'[2]4-13'!H23)</f>
        <v>16</v>
      </c>
      <c r="J32" s="491" t="str">
        <f>IF('[2]4-13'!I23=0,"－",'[2]4-13'!I23)</f>
        <v>-</v>
      </c>
      <c r="K32" s="491" t="str">
        <f>IF('[2]4-13'!J23=0,"－",'[2]4-13'!J23)</f>
        <v>-</v>
      </c>
      <c r="L32" s="491" t="str">
        <f>IF('[2]4-13'!K23=0,"－",'[2]4-13'!K23)</f>
        <v>-</v>
      </c>
      <c r="M32" s="491" t="str">
        <f>IF('[2]4-13'!L23=0,"－",'[2]4-13'!L23)</f>
        <v>-</v>
      </c>
      <c r="N32" s="491" t="str">
        <f>IF('[2]4-13'!M23=0,"－",'[2]4-13'!M23)</f>
        <v>-</v>
      </c>
      <c r="O32" s="491">
        <f>IF('[2]4-13'!N23=0,"－",'[2]4-13'!N23)</f>
        <v>1</v>
      </c>
      <c r="P32" s="491" t="str">
        <f>IF('[2]4-13'!O23=0,"－",'[2]4-13'!O23)</f>
        <v>-</v>
      </c>
      <c r="Q32" s="491">
        <f>IF('[2]4-13'!P23=0,"－",'[2]4-13'!P23)</f>
        <v>1</v>
      </c>
      <c r="R32" s="494" t="str">
        <f>IF('[2]4-13'!Q23=0,"－",'[2]4-13'!Q23)</f>
        <v>-</v>
      </c>
      <c r="S32" s="496"/>
    </row>
    <row r="33" spans="1:19" x14ac:dyDescent="0.15">
      <c r="A33" s="373"/>
      <c r="B33" s="409" t="s">
        <v>418</v>
      </c>
      <c r="C33" s="484">
        <f>IF('[2]4-13'!$B24=0,"－",'[2]4-13'!B24)</f>
        <v>35</v>
      </c>
      <c r="D33" s="489">
        <f>IF('[2]4-13'!C24=0,"－",'[2]4-13'!C24)</f>
        <v>35</v>
      </c>
      <c r="E33" s="491" t="str">
        <f>IF('[2]4-13'!D24=0,"－",'[2]4-13'!D24)</f>
        <v>-</v>
      </c>
      <c r="F33" s="491">
        <f>IF('[2]4-13'!E24=0,"－",'[2]4-13'!E24)</f>
        <v>1</v>
      </c>
      <c r="G33" s="491" t="str">
        <f>IF('[2]4-13'!F24=0,"－",'[2]4-13'!F24)</f>
        <v>-</v>
      </c>
      <c r="H33" s="491">
        <f>IF('[2]4-13'!G24=0,"－",'[2]4-13'!G24)</f>
        <v>28</v>
      </c>
      <c r="I33" s="491">
        <f>IF('[2]4-13'!H24=0,"－",'[2]4-13'!H24)</f>
        <v>6</v>
      </c>
      <c r="J33" s="491" t="str">
        <f>IF('[2]4-13'!I24=0,"－",'[2]4-13'!I24)</f>
        <v>-</v>
      </c>
      <c r="K33" s="491" t="str">
        <f>IF('[2]4-13'!J24=0,"－",'[2]4-13'!J24)</f>
        <v>-</v>
      </c>
      <c r="L33" s="491" t="str">
        <f>IF('[2]4-13'!K24=0,"－",'[2]4-13'!K24)</f>
        <v>-</v>
      </c>
      <c r="M33" s="491" t="str">
        <f>IF('[2]4-13'!L24=0,"－",'[2]4-13'!L24)</f>
        <v>-</v>
      </c>
      <c r="N33" s="491" t="str">
        <f>IF('[2]4-13'!M24=0,"－",'[2]4-13'!M24)</f>
        <v>-</v>
      </c>
      <c r="O33" s="491" t="str">
        <f>IF('[2]4-13'!N24=0,"－",'[2]4-13'!N24)</f>
        <v>－</v>
      </c>
      <c r="P33" s="491" t="str">
        <f>IF('[2]4-13'!O24=0,"－",'[2]4-13'!O24)</f>
        <v>-</v>
      </c>
      <c r="Q33" s="491" t="str">
        <f>IF('[2]4-13'!P24=0,"－",'[2]4-13'!P24)</f>
        <v>-</v>
      </c>
      <c r="R33" s="494" t="str">
        <f>IF('[2]4-13'!Q24=0,"－",'[2]4-13'!Q24)</f>
        <v>-</v>
      </c>
      <c r="S33" s="496"/>
    </row>
    <row r="34" spans="1:19" x14ac:dyDescent="0.15">
      <c r="A34" s="373"/>
      <c r="B34" s="409" t="s">
        <v>419</v>
      </c>
      <c r="C34" s="484">
        <f>IF('[2]4-13'!$B25=0,"－",'[2]4-13'!B25)</f>
        <v>37</v>
      </c>
      <c r="D34" s="489">
        <f>IF('[2]4-13'!C25=0,"－",'[2]4-13'!C25)</f>
        <v>37</v>
      </c>
      <c r="E34" s="491" t="str">
        <f>IF('[2]4-13'!D25=0,"－",'[2]4-13'!D25)</f>
        <v>-</v>
      </c>
      <c r="F34" s="491">
        <f>IF('[2]4-13'!E25=0,"－",'[2]4-13'!E25)</f>
        <v>3</v>
      </c>
      <c r="G34" s="491" t="str">
        <f>IF('[2]4-13'!F25=0,"－",'[2]4-13'!F25)</f>
        <v>-</v>
      </c>
      <c r="H34" s="491">
        <f>IF('[2]4-13'!G25=0,"－",'[2]4-13'!G25)</f>
        <v>21</v>
      </c>
      <c r="I34" s="491">
        <f>IF('[2]4-13'!H25=0,"－",'[2]4-13'!H25)</f>
        <v>13</v>
      </c>
      <c r="J34" s="491" t="str">
        <f>IF('[2]4-13'!I25=0,"－",'[2]4-13'!I25)</f>
        <v>-</v>
      </c>
      <c r="K34" s="491" t="str">
        <f>IF('[2]4-13'!J25=0,"－",'[2]4-13'!J25)</f>
        <v>-</v>
      </c>
      <c r="L34" s="491" t="str">
        <f>IF('[2]4-13'!K25=0,"－",'[2]4-13'!K25)</f>
        <v>-</v>
      </c>
      <c r="M34" s="491" t="str">
        <f>IF('[2]4-13'!L25=0,"－",'[2]4-13'!L25)</f>
        <v>-</v>
      </c>
      <c r="N34" s="491" t="str">
        <f>IF('[2]4-13'!M25=0,"－",'[2]4-13'!M25)</f>
        <v>-</v>
      </c>
      <c r="O34" s="491" t="str">
        <f>IF('[2]4-13'!N25=0,"－",'[2]4-13'!N25)</f>
        <v>－</v>
      </c>
      <c r="P34" s="491" t="str">
        <f>IF('[2]4-13'!O25=0,"－",'[2]4-13'!O25)</f>
        <v>-</v>
      </c>
      <c r="Q34" s="491" t="str">
        <f>IF('[2]4-13'!P25=0,"－",'[2]4-13'!P25)</f>
        <v>-</v>
      </c>
      <c r="R34" s="494" t="str">
        <f>IF('[2]4-13'!Q25=0,"－",'[2]4-13'!Q25)</f>
        <v>-</v>
      </c>
      <c r="S34" s="496"/>
    </row>
    <row r="35" spans="1:19" x14ac:dyDescent="0.15">
      <c r="A35" s="373"/>
      <c r="B35" s="412"/>
      <c r="C35" s="484"/>
      <c r="D35" s="489"/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91"/>
      <c r="R35" s="494"/>
      <c r="S35" s="496"/>
    </row>
    <row r="36" spans="1:19" x14ac:dyDescent="0.15">
      <c r="A36" s="373"/>
      <c r="B36" s="409" t="s">
        <v>420</v>
      </c>
      <c r="C36" s="484">
        <f>IF('[2]4-13'!$B27=0,"－",'[2]4-13'!B27)</f>
        <v>28</v>
      </c>
      <c r="D36" s="489">
        <f>IF('[2]4-13'!C27=0,"－",'[2]4-13'!C27)</f>
        <v>27</v>
      </c>
      <c r="E36" s="491" t="str">
        <f>IF('[2]4-13'!D27=0,"－",'[2]4-13'!D27)</f>
        <v>-</v>
      </c>
      <c r="F36" s="491" t="str">
        <f>IF('[2]4-13'!E27=0,"－",'[2]4-13'!E27)</f>
        <v>-</v>
      </c>
      <c r="G36" s="491" t="str">
        <f>IF('[2]4-13'!F27=0,"－",'[2]4-13'!F27)</f>
        <v>-</v>
      </c>
      <c r="H36" s="491">
        <f>IF('[2]4-13'!G27=0,"－",'[2]4-13'!G27)</f>
        <v>23</v>
      </c>
      <c r="I36" s="491">
        <f>IF('[2]4-13'!H27=0,"－",'[2]4-13'!H27)</f>
        <v>4</v>
      </c>
      <c r="J36" s="491" t="str">
        <f>IF('[2]4-13'!I27=0,"－",'[2]4-13'!I27)</f>
        <v>-</v>
      </c>
      <c r="K36" s="491" t="str">
        <f>IF('[2]4-13'!J27=0,"－",'[2]4-13'!J27)</f>
        <v>-</v>
      </c>
      <c r="L36" s="491" t="str">
        <f>IF('[2]4-13'!K27=0,"－",'[2]4-13'!K27)</f>
        <v>-</v>
      </c>
      <c r="M36" s="491" t="str">
        <f>IF('[2]4-13'!L27=0,"－",'[2]4-13'!L27)</f>
        <v>-</v>
      </c>
      <c r="N36" s="491" t="str">
        <f>IF('[2]4-13'!M27=0,"－",'[2]4-13'!M27)</f>
        <v>-</v>
      </c>
      <c r="O36" s="491">
        <f>IF('[2]4-13'!N27=0,"－",'[2]4-13'!N27)</f>
        <v>1</v>
      </c>
      <c r="P36" s="491" t="str">
        <f>IF('[2]4-13'!O27=0,"－",'[2]4-13'!O27)</f>
        <v>-</v>
      </c>
      <c r="Q36" s="491">
        <f>IF('[2]4-13'!P27=0,"－",'[2]4-13'!P27)</f>
        <v>1</v>
      </c>
      <c r="R36" s="494" t="str">
        <f>IF('[2]4-13'!Q27=0,"－",'[2]4-13'!Q27)</f>
        <v>-</v>
      </c>
      <c r="S36" s="496"/>
    </row>
    <row r="37" spans="1:19" x14ac:dyDescent="0.15">
      <c r="A37" s="373"/>
      <c r="B37" s="409" t="s">
        <v>421</v>
      </c>
      <c r="C37" s="484">
        <f>IF('[2]4-13'!$B28=0,"－",'[2]4-13'!B28)</f>
        <v>38</v>
      </c>
      <c r="D37" s="489">
        <f>IF('[2]4-13'!C28=0,"－",'[2]4-13'!C28)</f>
        <v>38</v>
      </c>
      <c r="E37" s="491" t="str">
        <f>IF('[2]4-13'!D28=0,"－",'[2]4-13'!D28)</f>
        <v>-</v>
      </c>
      <c r="F37" s="491" t="str">
        <f>IF('[2]4-13'!E28=0,"－",'[2]4-13'!E28)</f>
        <v>-</v>
      </c>
      <c r="G37" s="491" t="str">
        <f>IF('[2]4-13'!F28=0,"－",'[2]4-13'!F28)</f>
        <v>-</v>
      </c>
      <c r="H37" s="491">
        <f>IF('[2]4-13'!G28=0,"－",'[2]4-13'!G28)</f>
        <v>28</v>
      </c>
      <c r="I37" s="491">
        <f>IF('[2]4-13'!H28=0,"－",'[2]4-13'!H28)</f>
        <v>10</v>
      </c>
      <c r="J37" s="491" t="str">
        <f>IF('[2]4-13'!I28=0,"－",'[2]4-13'!I28)</f>
        <v>-</v>
      </c>
      <c r="K37" s="491" t="str">
        <f>IF('[2]4-13'!J28=0,"－",'[2]4-13'!J28)</f>
        <v>-</v>
      </c>
      <c r="L37" s="491" t="str">
        <f>IF('[2]4-13'!K28=0,"－",'[2]4-13'!K28)</f>
        <v>-</v>
      </c>
      <c r="M37" s="491" t="str">
        <f>IF('[2]4-13'!L28=0,"－",'[2]4-13'!L28)</f>
        <v>-</v>
      </c>
      <c r="N37" s="491" t="str">
        <f>IF('[2]4-13'!M28=0,"－",'[2]4-13'!M28)</f>
        <v>-</v>
      </c>
      <c r="O37" s="491" t="str">
        <f>IF('[2]4-13'!N28=0,"－",'[2]4-13'!N28)</f>
        <v>－</v>
      </c>
      <c r="P37" s="491" t="str">
        <f>IF('[2]4-13'!O28=0,"－",'[2]4-13'!O28)</f>
        <v>-</v>
      </c>
      <c r="Q37" s="491" t="str">
        <f>IF('[2]4-13'!P28=0,"－",'[2]4-13'!P28)</f>
        <v>-</v>
      </c>
      <c r="R37" s="494" t="str">
        <f>IF('[2]4-13'!Q28=0,"－",'[2]4-13'!Q28)</f>
        <v>-</v>
      </c>
      <c r="S37" s="496"/>
    </row>
    <row r="38" spans="1:19" x14ac:dyDescent="0.15">
      <c r="A38" s="373"/>
      <c r="B38" s="409" t="s">
        <v>422</v>
      </c>
      <c r="C38" s="484">
        <f>IF('[2]4-13'!$B29=0,"－",'[2]4-13'!B29)</f>
        <v>22</v>
      </c>
      <c r="D38" s="489">
        <f>IF('[2]4-13'!C29=0,"－",'[2]4-13'!C29)</f>
        <v>21</v>
      </c>
      <c r="E38" s="491" t="str">
        <f>IF('[2]4-13'!D29=0,"－",'[2]4-13'!D29)</f>
        <v>-</v>
      </c>
      <c r="F38" s="491" t="str">
        <f>IF('[2]4-13'!E29=0,"－",'[2]4-13'!E29)</f>
        <v>-</v>
      </c>
      <c r="G38" s="491" t="str">
        <f>IF('[2]4-13'!F29=0,"－",'[2]4-13'!F29)</f>
        <v>-</v>
      </c>
      <c r="H38" s="491">
        <f>IF('[2]4-13'!G29=0,"－",'[2]4-13'!G29)</f>
        <v>11</v>
      </c>
      <c r="I38" s="491">
        <f>IF('[2]4-13'!H29=0,"－",'[2]4-13'!H29)</f>
        <v>10</v>
      </c>
      <c r="J38" s="491" t="str">
        <f>IF('[2]4-13'!I29=0,"－",'[2]4-13'!I29)</f>
        <v>-</v>
      </c>
      <c r="K38" s="491">
        <f>IF('[2]4-13'!J29=0,"－",'[2]4-13'!J29)</f>
        <v>1</v>
      </c>
      <c r="L38" s="491" t="str">
        <f>IF('[2]4-13'!K29=0,"－",'[2]4-13'!K29)</f>
        <v>-</v>
      </c>
      <c r="M38" s="491">
        <f>IF('[2]4-13'!L29=0,"－",'[2]4-13'!L29)</f>
        <v>1</v>
      </c>
      <c r="N38" s="491" t="str">
        <f>IF('[2]4-13'!M29=0,"－",'[2]4-13'!M29)</f>
        <v>-</v>
      </c>
      <c r="O38" s="491" t="str">
        <f>IF('[2]4-13'!N29=0,"－",'[2]4-13'!N29)</f>
        <v>－</v>
      </c>
      <c r="P38" s="491" t="str">
        <f>IF('[2]4-13'!O29=0,"－",'[2]4-13'!O29)</f>
        <v>-</v>
      </c>
      <c r="Q38" s="491" t="str">
        <f>IF('[2]4-13'!P29=0,"－",'[2]4-13'!P29)</f>
        <v>-</v>
      </c>
      <c r="R38" s="494" t="str">
        <f>IF('[2]4-13'!Q29=0,"－",'[2]4-13'!Q29)</f>
        <v>-</v>
      </c>
      <c r="S38" s="496"/>
    </row>
    <row r="39" spans="1:19" x14ac:dyDescent="0.15">
      <c r="A39" s="373"/>
      <c r="B39" s="409" t="s">
        <v>423</v>
      </c>
      <c r="C39" s="484">
        <f>IF('[2]4-13'!$B30=0,"－",'[2]4-13'!B30)</f>
        <v>16</v>
      </c>
      <c r="D39" s="489">
        <f>IF('[2]4-13'!C30=0,"－",'[2]4-13'!C30)</f>
        <v>15</v>
      </c>
      <c r="E39" s="491" t="str">
        <f>IF('[2]4-13'!D30=0,"－",'[2]4-13'!D30)</f>
        <v>-</v>
      </c>
      <c r="F39" s="491" t="str">
        <f>IF('[2]4-13'!E30=0,"－",'[2]4-13'!E30)</f>
        <v>-</v>
      </c>
      <c r="G39" s="491" t="str">
        <f>IF('[2]4-13'!F30=0,"－",'[2]4-13'!F30)</f>
        <v>-</v>
      </c>
      <c r="H39" s="491">
        <f>IF('[2]4-13'!G30=0,"－",'[2]4-13'!G30)</f>
        <v>10</v>
      </c>
      <c r="I39" s="491">
        <f>IF('[2]4-13'!H30=0,"－",'[2]4-13'!H30)</f>
        <v>5</v>
      </c>
      <c r="J39" s="491" t="str">
        <f>IF('[2]4-13'!I30=0,"－",'[2]4-13'!I30)</f>
        <v>-</v>
      </c>
      <c r="K39" s="491" t="str">
        <f>IF('[2]4-13'!J30=0,"－",'[2]4-13'!J30)</f>
        <v>-</v>
      </c>
      <c r="L39" s="491" t="str">
        <f>IF('[2]4-13'!K30=0,"－",'[2]4-13'!K30)</f>
        <v>-</v>
      </c>
      <c r="M39" s="491" t="str">
        <f>IF('[2]4-13'!L30=0,"－",'[2]4-13'!L30)</f>
        <v>-</v>
      </c>
      <c r="N39" s="491" t="str">
        <f>IF('[2]4-13'!M30=0,"－",'[2]4-13'!M30)</f>
        <v>-</v>
      </c>
      <c r="O39" s="491">
        <f>IF('[2]4-13'!N30=0,"－",'[2]4-13'!N30)</f>
        <v>1</v>
      </c>
      <c r="P39" s="491">
        <f>IF('[2]4-13'!O30=0,"－",'[2]4-13'!O30)</f>
        <v>1</v>
      </c>
      <c r="Q39" s="491" t="str">
        <f>IF('[2]4-13'!P30=0,"－",'[2]4-13'!P30)</f>
        <v>-</v>
      </c>
      <c r="R39" s="494" t="str">
        <f>IF('[2]4-13'!Q30=0,"－",'[2]4-13'!Q30)</f>
        <v>-</v>
      </c>
      <c r="S39" s="496"/>
    </row>
    <row r="40" spans="1:19" x14ac:dyDescent="0.15">
      <c r="A40" s="373"/>
      <c r="B40" s="409" t="s">
        <v>424</v>
      </c>
      <c r="C40" s="484">
        <f>IF('[2]4-13'!$B31=0,"－",'[2]4-13'!B31)</f>
        <v>24</v>
      </c>
      <c r="D40" s="489">
        <f>IF('[2]4-13'!C31=0,"－",'[2]4-13'!C31)</f>
        <v>24</v>
      </c>
      <c r="E40" s="491" t="str">
        <f>IF('[2]4-13'!D31=0,"－",'[2]4-13'!D31)</f>
        <v>-</v>
      </c>
      <c r="F40" s="491" t="str">
        <f>IF('[2]4-13'!E31=0,"－",'[2]4-13'!E31)</f>
        <v>-</v>
      </c>
      <c r="G40" s="491" t="str">
        <f>IF('[2]4-13'!F31=0,"－",'[2]4-13'!F31)</f>
        <v>-</v>
      </c>
      <c r="H40" s="491">
        <f>IF('[2]4-13'!G31=0,"－",'[2]4-13'!G31)</f>
        <v>21</v>
      </c>
      <c r="I40" s="491">
        <f>IF('[2]4-13'!H31=0,"－",'[2]4-13'!H31)</f>
        <v>3</v>
      </c>
      <c r="J40" s="491" t="str">
        <f>IF('[2]4-13'!I31=0,"－",'[2]4-13'!I31)</f>
        <v>-</v>
      </c>
      <c r="K40" s="491" t="str">
        <f>IF('[2]4-13'!J31=0,"－",'[2]4-13'!J31)</f>
        <v>-</v>
      </c>
      <c r="L40" s="491" t="str">
        <f>IF('[2]4-13'!K31=0,"－",'[2]4-13'!K31)</f>
        <v>-</v>
      </c>
      <c r="M40" s="491" t="str">
        <f>IF('[2]4-13'!L31=0,"－",'[2]4-13'!L31)</f>
        <v>-</v>
      </c>
      <c r="N40" s="491" t="str">
        <f>IF('[2]4-13'!M31=0,"－",'[2]4-13'!M31)</f>
        <v>-</v>
      </c>
      <c r="O40" s="491" t="str">
        <f>IF('[2]4-13'!N31=0,"－",'[2]4-13'!N31)</f>
        <v>－</v>
      </c>
      <c r="P40" s="491" t="str">
        <f>IF('[2]4-13'!O31=0,"－",'[2]4-13'!O31)</f>
        <v>-</v>
      </c>
      <c r="Q40" s="491" t="str">
        <f>IF('[2]4-13'!P31=0,"－",'[2]4-13'!P31)</f>
        <v>-</v>
      </c>
      <c r="R40" s="494" t="str">
        <f>IF('[2]4-13'!Q31=0,"－",'[2]4-13'!Q31)</f>
        <v>-</v>
      </c>
      <c r="S40" s="496"/>
    </row>
    <row r="41" spans="1:19" x14ac:dyDescent="0.15">
      <c r="A41" s="373"/>
      <c r="B41" s="412"/>
      <c r="C41" s="484"/>
      <c r="D41" s="489"/>
      <c r="E41" s="491"/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1"/>
      <c r="R41" s="494"/>
      <c r="S41" s="496"/>
    </row>
    <row r="42" spans="1:19" x14ac:dyDescent="0.15">
      <c r="A42" s="373"/>
      <c r="B42" s="413" t="s">
        <v>425</v>
      </c>
      <c r="C42" s="484">
        <f>IF('[2]4-13'!$B33=0,"－",'[2]4-13'!B33)</f>
        <v>30</v>
      </c>
      <c r="D42" s="489">
        <f>IF('[2]4-13'!C33=0,"－",'[2]4-13'!C33)</f>
        <v>29</v>
      </c>
      <c r="E42" s="491" t="str">
        <f>IF('[2]4-13'!D33=0,"－",'[2]4-13'!D33)</f>
        <v>-</v>
      </c>
      <c r="F42" s="491">
        <f>IF('[2]4-13'!E33=0,"－",'[2]4-13'!E33)</f>
        <v>4</v>
      </c>
      <c r="G42" s="491" t="str">
        <f>IF('[2]4-13'!F33=0,"－",'[2]4-13'!F33)</f>
        <v>-</v>
      </c>
      <c r="H42" s="491">
        <f>IF('[2]4-13'!G33=0,"－",'[2]4-13'!G33)</f>
        <v>15</v>
      </c>
      <c r="I42" s="491">
        <f>IF('[2]4-13'!H33=0,"－",'[2]4-13'!H33)</f>
        <v>10</v>
      </c>
      <c r="J42" s="491" t="str">
        <f>IF('[2]4-13'!I33=0,"－",'[2]4-13'!I33)</f>
        <v>-</v>
      </c>
      <c r="K42" s="491" t="str">
        <f>IF('[2]4-13'!J33=0,"－",'[2]4-13'!J33)</f>
        <v>-</v>
      </c>
      <c r="L42" s="491" t="str">
        <f>IF('[2]4-13'!K33=0,"－",'[2]4-13'!K33)</f>
        <v>-</v>
      </c>
      <c r="M42" s="491" t="str">
        <f>IF('[2]4-13'!L33=0,"－",'[2]4-13'!L33)</f>
        <v>-</v>
      </c>
      <c r="N42" s="491" t="str">
        <f>IF('[2]4-13'!M33=0,"－",'[2]4-13'!M33)</f>
        <v>-</v>
      </c>
      <c r="O42" s="491">
        <f>IF('[2]4-13'!N33=0,"－",'[2]4-13'!N33)</f>
        <v>1</v>
      </c>
      <c r="P42" s="491" t="str">
        <f>IF('[2]4-13'!O33=0,"－",'[2]4-13'!O33)</f>
        <v>-</v>
      </c>
      <c r="Q42" s="491">
        <f>IF('[2]4-13'!P33=0,"－",'[2]4-13'!P33)</f>
        <v>1</v>
      </c>
      <c r="R42" s="494" t="str">
        <f>IF('[2]4-13'!Q33=0,"－",'[2]4-13'!Q33)</f>
        <v>-</v>
      </c>
      <c r="S42" s="496"/>
    </row>
    <row r="43" spans="1:19" x14ac:dyDescent="0.15">
      <c r="A43" s="373"/>
      <c r="B43" s="413" t="s">
        <v>426</v>
      </c>
      <c r="C43" s="484">
        <f>IF('[2]4-13'!$B34=0,"－",'[2]4-13'!B34)</f>
        <v>22</v>
      </c>
      <c r="D43" s="489">
        <f>IF('[2]4-13'!C34=0,"－",'[2]4-13'!C34)</f>
        <v>22</v>
      </c>
      <c r="E43" s="491" t="str">
        <f>IF('[2]4-13'!D34=0,"－",'[2]4-13'!D34)</f>
        <v>-</v>
      </c>
      <c r="F43" s="491" t="str">
        <f>IF('[2]4-13'!E34=0,"－",'[2]4-13'!E34)</f>
        <v>-</v>
      </c>
      <c r="G43" s="491" t="str">
        <f>IF('[2]4-13'!F34=0,"－",'[2]4-13'!F34)</f>
        <v>-</v>
      </c>
      <c r="H43" s="491">
        <f>IF('[2]4-13'!G34=0,"－",'[2]4-13'!G34)</f>
        <v>19</v>
      </c>
      <c r="I43" s="491">
        <f>IF('[2]4-13'!H34=0,"－",'[2]4-13'!H34)</f>
        <v>3</v>
      </c>
      <c r="J43" s="491" t="str">
        <f>IF('[2]4-13'!I34=0,"－",'[2]4-13'!I34)</f>
        <v>-</v>
      </c>
      <c r="K43" s="491" t="str">
        <f>IF('[2]4-13'!J34=0,"－",'[2]4-13'!J34)</f>
        <v>-</v>
      </c>
      <c r="L43" s="491" t="str">
        <f>IF('[2]4-13'!K34=0,"－",'[2]4-13'!K34)</f>
        <v>-</v>
      </c>
      <c r="M43" s="491" t="str">
        <f>IF('[2]4-13'!L34=0,"－",'[2]4-13'!L34)</f>
        <v>-</v>
      </c>
      <c r="N43" s="491" t="str">
        <f>IF('[2]4-13'!M34=0,"－",'[2]4-13'!M34)</f>
        <v>-</v>
      </c>
      <c r="O43" s="491" t="str">
        <f>IF('[2]4-13'!N34=0,"－",'[2]4-13'!N34)</f>
        <v>－</v>
      </c>
      <c r="P43" s="491" t="str">
        <f>IF('[2]4-13'!O34=0,"－",'[2]4-13'!O34)</f>
        <v>-</v>
      </c>
      <c r="Q43" s="491" t="str">
        <f>IF('[2]4-13'!P34=0,"－",'[2]4-13'!P34)</f>
        <v>-</v>
      </c>
      <c r="R43" s="494" t="str">
        <f>IF('[2]4-13'!Q34=0,"－",'[2]4-13'!Q34)</f>
        <v>-</v>
      </c>
      <c r="S43" s="496"/>
    </row>
    <row r="44" spans="1:19" x14ac:dyDescent="0.15">
      <c r="A44" s="373"/>
      <c r="B44" s="413" t="s">
        <v>427</v>
      </c>
      <c r="C44" s="484">
        <f>IF('[2]4-13'!$B35=0,"－",'[2]4-13'!B35)</f>
        <v>23</v>
      </c>
      <c r="D44" s="489">
        <f>IF('[2]4-13'!C35=0,"－",'[2]4-13'!C35)</f>
        <v>23</v>
      </c>
      <c r="E44" s="491" t="str">
        <f>IF('[2]4-13'!D35=0,"－",'[2]4-13'!D35)</f>
        <v>-</v>
      </c>
      <c r="F44" s="491" t="str">
        <f>IF('[2]4-13'!E35=0,"－",'[2]4-13'!E35)</f>
        <v>-</v>
      </c>
      <c r="G44" s="491" t="str">
        <f>IF('[2]4-13'!F35=0,"－",'[2]4-13'!F35)</f>
        <v>-</v>
      </c>
      <c r="H44" s="491">
        <f>IF('[2]4-13'!G35=0,"－",'[2]4-13'!G35)</f>
        <v>20</v>
      </c>
      <c r="I44" s="491">
        <f>IF('[2]4-13'!H35=0,"－",'[2]4-13'!H35)</f>
        <v>3</v>
      </c>
      <c r="J44" s="491" t="str">
        <f>IF('[2]4-13'!I35=0,"－",'[2]4-13'!I35)</f>
        <v>-</v>
      </c>
      <c r="K44" s="491" t="str">
        <f>IF('[2]4-13'!J35=0,"－",'[2]4-13'!J35)</f>
        <v>-</v>
      </c>
      <c r="L44" s="491" t="str">
        <f>IF('[2]4-13'!K35=0,"－",'[2]4-13'!K35)</f>
        <v>-</v>
      </c>
      <c r="M44" s="491" t="str">
        <f>IF('[2]4-13'!L35=0,"－",'[2]4-13'!L35)</f>
        <v>-</v>
      </c>
      <c r="N44" s="491" t="str">
        <f>IF('[2]4-13'!M35=0,"－",'[2]4-13'!M35)</f>
        <v>-</v>
      </c>
      <c r="O44" s="491" t="str">
        <f>IF('[2]4-13'!N35=0,"－",'[2]4-13'!N35)</f>
        <v>－</v>
      </c>
      <c r="P44" s="491" t="str">
        <f>IF('[2]4-13'!O35=0,"－",'[2]4-13'!O35)</f>
        <v>-</v>
      </c>
      <c r="Q44" s="491" t="str">
        <f>IF('[2]4-13'!P35=0,"－",'[2]4-13'!P35)</f>
        <v>-</v>
      </c>
      <c r="R44" s="494" t="str">
        <f>IF('[2]4-13'!Q35=0,"－",'[2]4-13'!Q35)</f>
        <v>-</v>
      </c>
      <c r="S44" s="496"/>
    </row>
    <row r="45" spans="1:19" x14ac:dyDescent="0.15">
      <c r="A45" s="373"/>
      <c r="B45" s="413" t="s">
        <v>428</v>
      </c>
      <c r="C45" s="484">
        <f>IF('[2]4-13'!$B36=0,"－",'[2]4-13'!B36)</f>
        <v>11</v>
      </c>
      <c r="D45" s="489">
        <f>IF('[2]4-13'!C36=0,"－",'[2]4-13'!C36)</f>
        <v>11</v>
      </c>
      <c r="E45" s="491" t="str">
        <f>IF('[2]4-13'!D36=0,"－",'[2]4-13'!D36)</f>
        <v>-</v>
      </c>
      <c r="F45" s="491">
        <f>IF('[2]4-13'!E36=0,"－",'[2]4-13'!E36)</f>
        <v>1</v>
      </c>
      <c r="G45" s="491" t="str">
        <f>IF('[2]4-13'!F36=0,"－",'[2]4-13'!F36)</f>
        <v>-</v>
      </c>
      <c r="H45" s="491">
        <f>IF('[2]4-13'!G36=0,"－",'[2]4-13'!G36)</f>
        <v>9</v>
      </c>
      <c r="I45" s="491">
        <f>IF('[2]4-13'!H36=0,"－",'[2]4-13'!H36)</f>
        <v>1</v>
      </c>
      <c r="J45" s="491" t="str">
        <f>IF('[2]4-13'!I36=0,"－",'[2]4-13'!I36)</f>
        <v>-</v>
      </c>
      <c r="K45" s="491" t="str">
        <f>IF('[2]4-13'!J36=0,"－",'[2]4-13'!J36)</f>
        <v>-</v>
      </c>
      <c r="L45" s="491" t="str">
        <f>IF('[2]4-13'!K36=0,"－",'[2]4-13'!K36)</f>
        <v>-</v>
      </c>
      <c r="M45" s="491" t="str">
        <f>IF('[2]4-13'!L36=0,"－",'[2]4-13'!L36)</f>
        <v>-</v>
      </c>
      <c r="N45" s="491" t="str">
        <f>IF('[2]4-13'!M36=0,"－",'[2]4-13'!M36)</f>
        <v>-</v>
      </c>
      <c r="O45" s="491" t="str">
        <f>IF('[2]4-13'!N36=0,"－",'[2]4-13'!N36)</f>
        <v>－</v>
      </c>
      <c r="P45" s="491" t="str">
        <f>IF('[2]4-13'!O36=0,"－",'[2]4-13'!O36)</f>
        <v>-</v>
      </c>
      <c r="Q45" s="491" t="str">
        <f>IF('[2]4-13'!P36=0,"－",'[2]4-13'!P36)</f>
        <v>-</v>
      </c>
      <c r="R45" s="494" t="str">
        <f>IF('[2]4-13'!Q36=0,"－",'[2]4-13'!Q36)</f>
        <v>-</v>
      </c>
      <c r="S45" s="496"/>
    </row>
    <row r="46" spans="1:19" x14ac:dyDescent="0.15">
      <c r="A46" s="373"/>
      <c r="B46" s="413" t="s">
        <v>429</v>
      </c>
      <c r="C46" s="484">
        <f>IF('[2]4-13'!$B37=0,"－",'[2]4-13'!B37)</f>
        <v>17</v>
      </c>
      <c r="D46" s="489">
        <f>IF('[2]4-13'!C37=0,"－",'[2]4-13'!C37)</f>
        <v>17</v>
      </c>
      <c r="E46" s="491" t="str">
        <f>IF('[2]4-13'!D37=0,"－",'[2]4-13'!D37)</f>
        <v>-</v>
      </c>
      <c r="F46" s="491" t="str">
        <f>IF('[2]4-13'!E37=0,"－",'[2]4-13'!E37)</f>
        <v>-</v>
      </c>
      <c r="G46" s="491" t="str">
        <f>IF('[2]4-13'!F37=0,"－",'[2]4-13'!F37)</f>
        <v>-</v>
      </c>
      <c r="H46" s="491">
        <f>IF('[2]4-13'!G37=0,"－",'[2]4-13'!G37)</f>
        <v>12</v>
      </c>
      <c r="I46" s="491">
        <f>IF('[2]4-13'!H37=0,"－",'[2]4-13'!H37)</f>
        <v>5</v>
      </c>
      <c r="J46" s="491" t="str">
        <f>IF('[2]4-13'!I37=0,"－",'[2]4-13'!I37)</f>
        <v>-</v>
      </c>
      <c r="K46" s="491" t="str">
        <f>IF('[2]4-13'!J37=0,"－",'[2]4-13'!J37)</f>
        <v>-</v>
      </c>
      <c r="L46" s="491" t="str">
        <f>IF('[2]4-13'!K37=0,"－",'[2]4-13'!K37)</f>
        <v>-</v>
      </c>
      <c r="M46" s="491" t="str">
        <f>IF('[2]4-13'!L37=0,"－",'[2]4-13'!L37)</f>
        <v>-</v>
      </c>
      <c r="N46" s="491" t="str">
        <f>IF('[2]4-13'!M37=0,"－",'[2]4-13'!M37)</f>
        <v>-</v>
      </c>
      <c r="O46" s="491" t="str">
        <f>IF('[2]4-13'!N37=0,"－",'[2]4-13'!N37)</f>
        <v>－</v>
      </c>
      <c r="P46" s="491" t="str">
        <f>IF('[2]4-13'!O37=0,"－",'[2]4-13'!O37)</f>
        <v>-</v>
      </c>
      <c r="Q46" s="491" t="str">
        <f>IF('[2]4-13'!P37=0,"－",'[2]4-13'!P37)</f>
        <v>-</v>
      </c>
      <c r="R46" s="494" t="str">
        <f>IF('[2]4-13'!Q37=0,"－",'[2]4-13'!Q37)</f>
        <v>-</v>
      </c>
      <c r="S46" s="496"/>
    </row>
    <row r="47" spans="1:19" x14ac:dyDescent="0.15">
      <c r="A47" s="665"/>
      <c r="B47" s="666"/>
      <c r="C47" s="484"/>
      <c r="D47" s="489"/>
      <c r="E47" s="491"/>
      <c r="F47" s="491"/>
      <c r="G47" s="491"/>
      <c r="H47" s="491"/>
      <c r="I47" s="491"/>
      <c r="J47" s="491"/>
      <c r="K47" s="491"/>
      <c r="L47" s="491"/>
      <c r="M47" s="491"/>
      <c r="N47" s="491"/>
      <c r="O47" s="491"/>
      <c r="P47" s="491"/>
      <c r="Q47" s="491"/>
      <c r="R47" s="494"/>
      <c r="S47" s="496"/>
    </row>
    <row r="48" spans="1:19" x14ac:dyDescent="0.15">
      <c r="A48" s="414" t="s">
        <v>430</v>
      </c>
      <c r="B48" s="415" t="s">
        <v>431</v>
      </c>
      <c r="C48" s="484">
        <f>IF('[2]4-13'!$B39=0,"－",'[2]4-13'!B39)</f>
        <v>7</v>
      </c>
      <c r="D48" s="489">
        <f>IF('[2]4-13'!C39=0,"－",'[2]4-13'!C39)</f>
        <v>6</v>
      </c>
      <c r="E48" s="491" t="str">
        <f>IF('[2]4-13'!D39=0,"－",'[2]4-13'!D39)</f>
        <v>-</v>
      </c>
      <c r="F48" s="491">
        <f>IF('[2]4-13'!E39=0,"－",'[2]4-13'!E39)</f>
        <v>1</v>
      </c>
      <c r="G48" s="491" t="str">
        <f>IF('[2]4-13'!F39=0,"－",'[2]4-13'!F39)</f>
        <v>-</v>
      </c>
      <c r="H48" s="491">
        <f>IF('[2]4-13'!G39=0,"－",'[2]4-13'!G39)</f>
        <v>5</v>
      </c>
      <c r="I48" s="491" t="str">
        <f>IF('[2]4-13'!H39=0,"－",'[2]4-13'!H39)</f>
        <v>-</v>
      </c>
      <c r="J48" s="491" t="str">
        <f>IF('[2]4-13'!I39=0,"－",'[2]4-13'!I39)</f>
        <v>-</v>
      </c>
      <c r="K48" s="491" t="str">
        <f>IF('[2]4-13'!J39=0,"－",'[2]4-13'!J39)</f>
        <v>-</v>
      </c>
      <c r="L48" s="491" t="str">
        <f>IF('[2]4-13'!K39=0,"－",'[2]4-13'!K39)</f>
        <v>-</v>
      </c>
      <c r="M48" s="491" t="str">
        <f>IF('[2]4-13'!L39=0,"－",'[2]4-13'!L39)</f>
        <v>-</v>
      </c>
      <c r="N48" s="491" t="str">
        <f>IF('[2]4-13'!M39=0,"－",'[2]4-13'!M39)</f>
        <v>-</v>
      </c>
      <c r="O48" s="491">
        <f>IF('[2]4-13'!N39=0,"－",'[2]4-13'!N39)</f>
        <v>1</v>
      </c>
      <c r="P48" s="491" t="str">
        <f>IF('[2]4-13'!O39=0,"－",'[2]4-13'!O39)</f>
        <v>-</v>
      </c>
      <c r="Q48" s="491">
        <f>IF('[2]4-13'!P39=0,"－",'[2]4-13'!P39)</f>
        <v>1</v>
      </c>
      <c r="R48" s="494" t="str">
        <f>IF('[2]4-13'!Q39=0,"－",'[2]4-13'!Q39)</f>
        <v>-</v>
      </c>
      <c r="S48" s="496"/>
    </row>
    <row r="49" spans="1:19" x14ac:dyDescent="0.15">
      <c r="A49" s="414" t="s">
        <v>432</v>
      </c>
      <c r="B49" s="415" t="s">
        <v>520</v>
      </c>
      <c r="C49" s="484">
        <f>IF('[2]4-13'!$B40=0,"－",'[2]4-13'!B40)</f>
        <v>11</v>
      </c>
      <c r="D49" s="489">
        <f>IF('[2]4-13'!C40=0,"－",'[2]4-13'!C40)</f>
        <v>11</v>
      </c>
      <c r="E49" s="491" t="str">
        <f>IF('[2]4-13'!D40=0,"－",'[2]4-13'!D40)</f>
        <v>-</v>
      </c>
      <c r="F49" s="491" t="str">
        <f>IF('[2]4-13'!E40=0,"－",'[2]4-13'!E40)</f>
        <v>-</v>
      </c>
      <c r="G49" s="491" t="str">
        <f>IF('[2]4-13'!F40=0,"－",'[2]4-13'!F40)</f>
        <v>-</v>
      </c>
      <c r="H49" s="491">
        <f>IF('[2]4-13'!G40=0,"－",'[2]4-13'!G40)</f>
        <v>7</v>
      </c>
      <c r="I49" s="491">
        <f>IF('[2]4-13'!H40=0,"－",'[2]4-13'!H40)</f>
        <v>4</v>
      </c>
      <c r="J49" s="491" t="str">
        <f>IF('[2]4-13'!I40=0,"－",'[2]4-13'!I40)</f>
        <v>-</v>
      </c>
      <c r="K49" s="491" t="str">
        <f>IF('[2]4-13'!J40=0,"－",'[2]4-13'!J40)</f>
        <v>-</v>
      </c>
      <c r="L49" s="491" t="str">
        <f>IF('[2]4-13'!K40=0,"－",'[2]4-13'!K40)</f>
        <v>-</v>
      </c>
      <c r="M49" s="491" t="str">
        <f>IF('[2]4-13'!L40=0,"－",'[2]4-13'!L40)</f>
        <v>-</v>
      </c>
      <c r="N49" s="491" t="str">
        <f>IF('[2]4-13'!M40=0,"－",'[2]4-13'!M40)</f>
        <v>-</v>
      </c>
      <c r="O49" s="491" t="str">
        <f>IF('[2]4-13'!N40=0,"－",'[2]4-13'!N40)</f>
        <v>－</v>
      </c>
      <c r="P49" s="491" t="str">
        <f>IF('[2]4-13'!O40=0,"－",'[2]4-13'!O40)</f>
        <v>-</v>
      </c>
      <c r="Q49" s="491" t="str">
        <f>IF('[2]4-13'!P40=0,"－",'[2]4-13'!P40)</f>
        <v>-</v>
      </c>
      <c r="R49" s="494" t="str">
        <f>IF('[2]4-13'!Q40=0,"－",'[2]4-13'!Q40)</f>
        <v>-</v>
      </c>
      <c r="S49" s="496"/>
    </row>
    <row r="50" spans="1:19" x14ac:dyDescent="0.15">
      <c r="A50" s="414" t="s">
        <v>434</v>
      </c>
      <c r="B50" s="415" t="s">
        <v>435</v>
      </c>
      <c r="C50" s="484">
        <f>IF('[2]4-13'!$B41=0,"－",'[2]4-13'!B41)</f>
        <v>7</v>
      </c>
      <c r="D50" s="489">
        <f>IF('[2]4-13'!C41=0,"－",'[2]4-13'!C41)</f>
        <v>7</v>
      </c>
      <c r="E50" s="491" t="str">
        <f>IF('[2]4-13'!D41=0,"－",'[2]4-13'!D41)</f>
        <v>-</v>
      </c>
      <c r="F50" s="491" t="str">
        <f>IF('[2]4-13'!E41=0,"－",'[2]4-13'!E41)</f>
        <v>-</v>
      </c>
      <c r="G50" s="491" t="str">
        <f>IF('[2]4-13'!F41=0,"－",'[2]4-13'!F41)</f>
        <v>-</v>
      </c>
      <c r="H50" s="491">
        <f>IF('[2]4-13'!G41=0,"－",'[2]4-13'!G41)</f>
        <v>5</v>
      </c>
      <c r="I50" s="491">
        <f>IF('[2]4-13'!H41=0,"－",'[2]4-13'!H41)</f>
        <v>2</v>
      </c>
      <c r="J50" s="491" t="str">
        <f>IF('[2]4-13'!I41=0,"－",'[2]4-13'!I41)</f>
        <v>-</v>
      </c>
      <c r="K50" s="491" t="str">
        <f>IF('[2]4-13'!J41=0,"－",'[2]4-13'!J41)</f>
        <v>-</v>
      </c>
      <c r="L50" s="491" t="str">
        <f>IF('[2]4-13'!K41=0,"－",'[2]4-13'!K41)</f>
        <v>-</v>
      </c>
      <c r="M50" s="491" t="str">
        <f>IF('[2]4-13'!L41=0,"－",'[2]4-13'!L41)</f>
        <v>-</v>
      </c>
      <c r="N50" s="491" t="str">
        <f>IF('[2]4-13'!M41=0,"－",'[2]4-13'!M41)</f>
        <v>-</v>
      </c>
      <c r="O50" s="491" t="str">
        <f>IF('[2]4-13'!N41=0,"－",'[2]4-13'!N41)</f>
        <v>－</v>
      </c>
      <c r="P50" s="491" t="str">
        <f>IF('[2]4-13'!O41=0,"－",'[2]4-13'!O41)</f>
        <v>-</v>
      </c>
      <c r="Q50" s="491" t="str">
        <f>IF('[2]4-13'!P41=0,"－",'[2]4-13'!P41)</f>
        <v>-</v>
      </c>
      <c r="R50" s="494" t="str">
        <f>IF('[2]4-13'!Q41=0,"－",'[2]4-13'!Q41)</f>
        <v>-</v>
      </c>
      <c r="S50" s="496"/>
    </row>
    <row r="51" spans="1:19" x14ac:dyDescent="0.15">
      <c r="A51" s="414" t="s">
        <v>436</v>
      </c>
      <c r="B51" s="415" t="s">
        <v>521</v>
      </c>
      <c r="C51" s="484">
        <f>IF('[2]4-13'!$B42=0,"－",'[2]4-13'!B42)</f>
        <v>7</v>
      </c>
      <c r="D51" s="489">
        <f>IF('[2]4-13'!C42=0,"－",'[2]4-13'!C42)</f>
        <v>6</v>
      </c>
      <c r="E51" s="491" t="str">
        <f>IF('[2]4-13'!D42=0,"－",'[2]4-13'!D42)</f>
        <v>-</v>
      </c>
      <c r="F51" s="491" t="str">
        <f>IF('[2]4-13'!E42=0,"－",'[2]4-13'!E42)</f>
        <v>-</v>
      </c>
      <c r="G51" s="491" t="str">
        <f>IF('[2]4-13'!F42=0,"－",'[2]4-13'!F42)</f>
        <v>-</v>
      </c>
      <c r="H51" s="491">
        <f>IF('[2]4-13'!G42=0,"－",'[2]4-13'!G42)</f>
        <v>6</v>
      </c>
      <c r="I51" s="491" t="str">
        <f>IF('[2]4-13'!H42=0,"－",'[2]4-13'!H42)</f>
        <v>-</v>
      </c>
      <c r="J51" s="491" t="str">
        <f>IF('[2]4-13'!I42=0,"－",'[2]4-13'!I42)</f>
        <v>-</v>
      </c>
      <c r="K51" s="491" t="str">
        <f>IF('[2]4-13'!J42=0,"－",'[2]4-13'!J42)</f>
        <v>-</v>
      </c>
      <c r="L51" s="491" t="str">
        <f>IF('[2]4-13'!K42=0,"－",'[2]4-13'!K42)</f>
        <v>-</v>
      </c>
      <c r="M51" s="491" t="str">
        <f>IF('[2]4-13'!L42=0,"－",'[2]4-13'!L42)</f>
        <v>-</v>
      </c>
      <c r="N51" s="491" t="str">
        <f>IF('[2]4-13'!M42=0,"－",'[2]4-13'!M42)</f>
        <v>-</v>
      </c>
      <c r="O51" s="491">
        <f>IF('[2]4-13'!N42=0,"－",'[2]4-13'!N42)</f>
        <v>1</v>
      </c>
      <c r="P51" s="491" t="str">
        <f>IF('[2]4-13'!O42=0,"－",'[2]4-13'!O42)</f>
        <v>-</v>
      </c>
      <c r="Q51" s="491">
        <f>IF('[2]4-13'!P42=0,"－",'[2]4-13'!P42)</f>
        <v>1</v>
      </c>
      <c r="R51" s="494" t="str">
        <f>IF('[2]4-13'!Q42=0,"－",'[2]4-13'!Q42)</f>
        <v>-</v>
      </c>
      <c r="S51" s="496"/>
    </row>
    <row r="52" spans="1:19" x14ac:dyDescent="0.15">
      <c r="A52" s="414" t="s">
        <v>438</v>
      </c>
      <c r="B52" s="415" t="s">
        <v>439</v>
      </c>
      <c r="C52" s="484">
        <f>IF('[2]4-13'!$B43=0,"－",'[2]4-13'!B43)</f>
        <v>1</v>
      </c>
      <c r="D52" s="489">
        <f>IF('[2]4-13'!C43=0,"－",'[2]4-13'!C43)</f>
        <v>1</v>
      </c>
      <c r="E52" s="491" t="str">
        <f>IF('[2]4-13'!D43=0,"－",'[2]4-13'!D43)</f>
        <v>-</v>
      </c>
      <c r="F52" s="491" t="str">
        <f>IF('[2]4-13'!E43=0,"－",'[2]4-13'!E43)</f>
        <v>-</v>
      </c>
      <c r="G52" s="491" t="str">
        <f>IF('[2]4-13'!F43=0,"－",'[2]4-13'!F43)</f>
        <v>-</v>
      </c>
      <c r="H52" s="491" t="str">
        <f>IF('[2]4-13'!G43=0,"－",'[2]4-13'!G43)</f>
        <v>-</v>
      </c>
      <c r="I52" s="491">
        <f>IF('[2]4-13'!H43=0,"－",'[2]4-13'!H43)</f>
        <v>1</v>
      </c>
      <c r="J52" s="491" t="str">
        <f>IF('[2]4-13'!I43=0,"－",'[2]4-13'!I43)</f>
        <v>-</v>
      </c>
      <c r="K52" s="491" t="str">
        <f>IF('[2]4-13'!J43=0,"－",'[2]4-13'!J43)</f>
        <v>-</v>
      </c>
      <c r="L52" s="491" t="str">
        <f>IF('[2]4-13'!K43=0,"－",'[2]4-13'!K43)</f>
        <v>-</v>
      </c>
      <c r="M52" s="491" t="str">
        <f>IF('[2]4-13'!L43=0,"－",'[2]4-13'!L43)</f>
        <v>-</v>
      </c>
      <c r="N52" s="491" t="str">
        <f>IF('[2]4-13'!M43=0,"－",'[2]4-13'!M43)</f>
        <v>-</v>
      </c>
      <c r="O52" s="491" t="str">
        <f>IF('[2]4-13'!N43=0,"－",'[2]4-13'!N43)</f>
        <v>－</v>
      </c>
      <c r="P52" s="491" t="str">
        <f>IF('[2]4-13'!O43=0,"－",'[2]4-13'!O43)</f>
        <v>-</v>
      </c>
      <c r="Q52" s="491" t="str">
        <f>IF('[2]4-13'!P43=0,"－",'[2]4-13'!P43)</f>
        <v>-</v>
      </c>
      <c r="R52" s="494" t="str">
        <f>IF('[2]4-13'!Q43=0,"－",'[2]4-13'!Q43)</f>
        <v>-</v>
      </c>
      <c r="S52" s="496"/>
    </row>
    <row r="53" spans="1:19" x14ac:dyDescent="0.15">
      <c r="A53" s="414"/>
      <c r="B53" s="415"/>
      <c r="C53" s="484"/>
      <c r="D53" s="489"/>
      <c r="E53" s="491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4"/>
      <c r="S53" s="496"/>
    </row>
    <row r="54" spans="1:19" x14ac:dyDescent="0.15">
      <c r="A54" s="414" t="s">
        <v>440</v>
      </c>
      <c r="B54" s="415" t="s">
        <v>441</v>
      </c>
      <c r="C54" s="484">
        <f>IF('[2]4-13'!$B45=0,"－",'[2]4-13'!B45)</f>
        <v>5</v>
      </c>
      <c r="D54" s="489">
        <f>IF('[2]4-13'!C45=0,"－",'[2]4-13'!C45)</f>
        <v>5</v>
      </c>
      <c r="E54" s="491" t="str">
        <f>IF('[2]4-13'!D45=0,"－",'[2]4-13'!D45)</f>
        <v>-</v>
      </c>
      <c r="F54" s="491" t="str">
        <f>IF('[2]4-13'!E45=0,"－",'[2]4-13'!E45)</f>
        <v>-</v>
      </c>
      <c r="G54" s="491" t="str">
        <f>IF('[2]4-13'!F45=0,"－",'[2]4-13'!F45)</f>
        <v>-</v>
      </c>
      <c r="H54" s="491">
        <f>IF('[2]4-13'!G45=0,"－",'[2]4-13'!G45)</f>
        <v>3</v>
      </c>
      <c r="I54" s="491">
        <f>IF('[2]4-13'!H45=0,"－",'[2]4-13'!H45)</f>
        <v>2</v>
      </c>
      <c r="J54" s="491" t="str">
        <f>IF('[2]4-13'!I45=0,"－",'[2]4-13'!I45)</f>
        <v>-</v>
      </c>
      <c r="K54" s="491" t="str">
        <f>IF('[2]4-13'!J45=0,"－",'[2]4-13'!J45)</f>
        <v>-</v>
      </c>
      <c r="L54" s="491" t="str">
        <f>IF('[2]4-13'!K45=0,"－",'[2]4-13'!K45)</f>
        <v>-</v>
      </c>
      <c r="M54" s="491" t="str">
        <f>IF('[2]4-13'!L45=0,"－",'[2]4-13'!L45)</f>
        <v>-</v>
      </c>
      <c r="N54" s="491" t="str">
        <f>IF('[2]4-13'!M45=0,"－",'[2]4-13'!M45)</f>
        <v>-</v>
      </c>
      <c r="O54" s="491" t="str">
        <f>IF('[2]4-13'!N45=0,"－",'[2]4-13'!N45)</f>
        <v>－</v>
      </c>
      <c r="P54" s="491" t="str">
        <f>IF('[2]4-13'!O45=0,"－",'[2]4-13'!O45)</f>
        <v>-</v>
      </c>
      <c r="Q54" s="491" t="str">
        <f>IF('[2]4-13'!P45=0,"－",'[2]4-13'!P45)</f>
        <v>-</v>
      </c>
      <c r="R54" s="494" t="str">
        <f>IF('[2]4-13'!Q45=0,"－",'[2]4-13'!Q45)</f>
        <v>-</v>
      </c>
      <c r="S54" s="496"/>
    </row>
    <row r="55" spans="1:19" x14ac:dyDescent="0.15">
      <c r="A55" s="414" t="s">
        <v>442</v>
      </c>
      <c r="B55" s="415" t="s">
        <v>443</v>
      </c>
      <c r="C55" s="484">
        <f>IF('[2]4-13'!$B46=0,"－",'[2]4-13'!B46)</f>
        <v>6</v>
      </c>
      <c r="D55" s="489">
        <f>IF('[2]4-13'!C46=0,"－",'[2]4-13'!C46)</f>
        <v>6</v>
      </c>
      <c r="E55" s="491" t="str">
        <f>IF('[2]4-13'!D46=0,"－",'[2]4-13'!D46)</f>
        <v>-</v>
      </c>
      <c r="F55" s="491" t="str">
        <f>IF('[2]4-13'!E46=0,"－",'[2]4-13'!E46)</f>
        <v>-</v>
      </c>
      <c r="G55" s="491" t="str">
        <f>IF('[2]4-13'!F46=0,"－",'[2]4-13'!F46)</f>
        <v>-</v>
      </c>
      <c r="H55" s="491">
        <f>IF('[2]4-13'!G46=0,"－",'[2]4-13'!G46)</f>
        <v>4</v>
      </c>
      <c r="I55" s="491">
        <f>IF('[2]4-13'!H46=0,"－",'[2]4-13'!H46)</f>
        <v>2</v>
      </c>
      <c r="J55" s="491" t="str">
        <f>IF('[2]4-13'!I46=0,"－",'[2]4-13'!I46)</f>
        <v>-</v>
      </c>
      <c r="K55" s="491" t="str">
        <f>IF('[2]4-13'!J46=0,"－",'[2]4-13'!J46)</f>
        <v>-</v>
      </c>
      <c r="L55" s="491" t="str">
        <f>IF('[2]4-13'!K46=0,"－",'[2]4-13'!K46)</f>
        <v>-</v>
      </c>
      <c r="M55" s="491" t="str">
        <f>IF('[2]4-13'!L46=0,"－",'[2]4-13'!L46)</f>
        <v>-</v>
      </c>
      <c r="N55" s="491" t="str">
        <f>IF('[2]4-13'!M46=0,"－",'[2]4-13'!M46)</f>
        <v>-</v>
      </c>
      <c r="O55" s="491" t="str">
        <f>IF('[2]4-13'!N46=0,"－",'[2]4-13'!N46)</f>
        <v>－</v>
      </c>
      <c r="P55" s="491" t="str">
        <f>IF('[2]4-13'!O46=0,"－",'[2]4-13'!O46)</f>
        <v>-</v>
      </c>
      <c r="Q55" s="491" t="str">
        <f>IF('[2]4-13'!P46=0,"－",'[2]4-13'!P46)</f>
        <v>-</v>
      </c>
      <c r="R55" s="494" t="str">
        <f>IF('[2]4-13'!Q46=0,"－",'[2]4-13'!Q46)</f>
        <v>-</v>
      </c>
      <c r="S55" s="496"/>
    </row>
    <row r="56" spans="1:19" x14ac:dyDescent="0.15">
      <c r="A56" s="416"/>
      <c r="B56" s="415" t="s">
        <v>444</v>
      </c>
      <c r="C56" s="484">
        <f>IF('[2]4-13'!$B47=0,"－",'[2]4-13'!B47)</f>
        <v>2</v>
      </c>
      <c r="D56" s="489">
        <f>IF('[2]4-13'!C47=0,"－",'[2]4-13'!C47)</f>
        <v>2</v>
      </c>
      <c r="E56" s="491" t="str">
        <f>IF('[2]4-13'!D47=0,"－",'[2]4-13'!D47)</f>
        <v>-</v>
      </c>
      <c r="F56" s="491" t="str">
        <f>IF('[2]4-13'!E47=0,"－",'[2]4-13'!E47)</f>
        <v>-</v>
      </c>
      <c r="G56" s="491" t="str">
        <f>IF('[2]4-13'!F47=0,"－",'[2]4-13'!F47)</f>
        <v>-</v>
      </c>
      <c r="H56" s="491">
        <f>IF('[2]4-13'!G47=0,"－",'[2]4-13'!G47)</f>
        <v>1</v>
      </c>
      <c r="I56" s="491">
        <f>IF('[2]4-13'!H47=0,"－",'[2]4-13'!H47)</f>
        <v>1</v>
      </c>
      <c r="J56" s="491" t="str">
        <f>IF('[2]4-13'!I47=0,"－",'[2]4-13'!I47)</f>
        <v>-</v>
      </c>
      <c r="K56" s="491" t="str">
        <f>IF('[2]4-13'!J47=0,"－",'[2]4-13'!J47)</f>
        <v>-</v>
      </c>
      <c r="L56" s="491" t="str">
        <f>IF('[2]4-13'!K47=0,"－",'[2]4-13'!K47)</f>
        <v>-</v>
      </c>
      <c r="M56" s="491" t="str">
        <f>IF('[2]4-13'!L47=0,"－",'[2]4-13'!L47)</f>
        <v>-</v>
      </c>
      <c r="N56" s="491" t="str">
        <f>IF('[2]4-13'!M47=0,"－",'[2]4-13'!M47)</f>
        <v>-</v>
      </c>
      <c r="O56" s="491" t="str">
        <f>IF('[2]4-13'!N47=0,"－",'[2]4-13'!N47)</f>
        <v>－</v>
      </c>
      <c r="P56" s="491" t="str">
        <f>IF('[2]4-13'!O47=0,"－",'[2]4-13'!O47)</f>
        <v>-</v>
      </c>
      <c r="Q56" s="491" t="str">
        <f>IF('[2]4-13'!P47=0,"－",'[2]4-13'!P47)</f>
        <v>-</v>
      </c>
      <c r="R56" s="494" t="str">
        <f>IF('[2]4-13'!Q47=0,"－",'[2]4-13'!Q47)</f>
        <v>-</v>
      </c>
      <c r="S56" s="496"/>
    </row>
    <row r="57" spans="1:19" x14ac:dyDescent="0.15">
      <c r="A57" s="414" t="s">
        <v>445</v>
      </c>
      <c r="B57" s="415" t="s">
        <v>446</v>
      </c>
      <c r="C57" s="484" t="str">
        <f>IF('[2]4-13'!$B48=0,"－",'[2]4-13'!B48)</f>
        <v>-</v>
      </c>
      <c r="D57" s="489" t="str">
        <f>IF('[2]4-13'!C48=0,"－",'[2]4-13'!C48)</f>
        <v>-</v>
      </c>
      <c r="E57" s="491" t="str">
        <f>IF('[2]4-13'!D48=0,"－",'[2]4-13'!D48)</f>
        <v>-</v>
      </c>
      <c r="F57" s="491" t="str">
        <f>IF('[2]4-13'!E48=0,"－",'[2]4-13'!E48)</f>
        <v>-</v>
      </c>
      <c r="G57" s="491" t="str">
        <f>IF('[2]4-13'!F48=0,"－",'[2]4-13'!F48)</f>
        <v>-</v>
      </c>
      <c r="H57" s="491" t="str">
        <f>IF('[2]4-13'!G48=0,"－",'[2]4-13'!G48)</f>
        <v>-</v>
      </c>
      <c r="I57" s="491" t="str">
        <f>IF('[2]4-13'!H48=0,"－",'[2]4-13'!H48)</f>
        <v>-</v>
      </c>
      <c r="J57" s="491" t="str">
        <f>IF('[2]4-13'!I48=0,"－",'[2]4-13'!I48)</f>
        <v>-</v>
      </c>
      <c r="K57" s="491" t="str">
        <f>IF('[2]4-13'!J48=0,"－",'[2]4-13'!J48)</f>
        <v>-</v>
      </c>
      <c r="L57" s="491" t="str">
        <f>IF('[2]4-13'!K48=0,"－",'[2]4-13'!K48)</f>
        <v>-</v>
      </c>
      <c r="M57" s="491" t="str">
        <f>IF('[2]4-13'!L48=0,"－",'[2]4-13'!L48)</f>
        <v>-</v>
      </c>
      <c r="N57" s="491" t="str">
        <f>IF('[2]4-13'!M48=0,"－",'[2]4-13'!M48)</f>
        <v>-</v>
      </c>
      <c r="O57" s="491" t="str">
        <f>IF('[2]4-13'!N48=0,"－",'[2]4-13'!N48)</f>
        <v>－</v>
      </c>
      <c r="P57" s="491" t="str">
        <f>IF('[2]4-13'!O48=0,"－",'[2]4-13'!O48)</f>
        <v>-</v>
      </c>
      <c r="Q57" s="491" t="str">
        <f>IF('[2]4-13'!P48=0,"－",'[2]4-13'!P48)</f>
        <v>-</v>
      </c>
      <c r="R57" s="494" t="str">
        <f>IF('[2]4-13'!Q48=0,"－",'[2]4-13'!Q48)</f>
        <v>-</v>
      </c>
      <c r="S57" s="496"/>
    </row>
    <row r="58" spans="1:19" x14ac:dyDescent="0.15">
      <c r="A58" s="414" t="s">
        <v>447</v>
      </c>
      <c r="B58" s="415" t="s">
        <v>448</v>
      </c>
      <c r="C58" s="484">
        <f>IF('[2]4-13'!$B49=0,"－",'[2]4-13'!B49)</f>
        <v>2</v>
      </c>
      <c r="D58" s="489">
        <f>IF('[2]4-13'!C49=0,"－",'[2]4-13'!C49)</f>
        <v>2</v>
      </c>
      <c r="E58" s="491" t="str">
        <f>IF('[2]4-13'!D49=0,"－",'[2]4-13'!D49)</f>
        <v>-</v>
      </c>
      <c r="F58" s="491" t="str">
        <f>IF('[2]4-13'!E49=0,"－",'[2]4-13'!E49)</f>
        <v>-</v>
      </c>
      <c r="G58" s="491" t="str">
        <f>IF('[2]4-13'!F49=0,"－",'[2]4-13'!F49)</f>
        <v>-</v>
      </c>
      <c r="H58" s="491">
        <f>IF('[2]4-13'!G49=0,"－",'[2]4-13'!G49)</f>
        <v>2</v>
      </c>
      <c r="I58" s="491" t="str">
        <f>IF('[2]4-13'!H49=0,"－",'[2]4-13'!H49)</f>
        <v>-</v>
      </c>
      <c r="J58" s="491" t="str">
        <f>IF('[2]4-13'!I49=0,"－",'[2]4-13'!I49)</f>
        <v>-</v>
      </c>
      <c r="K58" s="491" t="str">
        <f>IF('[2]4-13'!J49=0,"－",'[2]4-13'!J49)</f>
        <v>-</v>
      </c>
      <c r="L58" s="491" t="str">
        <f>IF('[2]4-13'!K49=0,"－",'[2]4-13'!K49)</f>
        <v>-</v>
      </c>
      <c r="M58" s="491" t="str">
        <f>IF('[2]4-13'!L49=0,"－",'[2]4-13'!L49)</f>
        <v>-</v>
      </c>
      <c r="N58" s="491" t="str">
        <f>IF('[2]4-13'!M49=0,"－",'[2]4-13'!M49)</f>
        <v>-</v>
      </c>
      <c r="O58" s="491" t="str">
        <f>IF('[2]4-13'!N49=0,"－",'[2]4-13'!N49)</f>
        <v>－</v>
      </c>
      <c r="P58" s="491" t="str">
        <f>IF('[2]4-13'!O49=0,"－",'[2]4-13'!O49)</f>
        <v>-</v>
      </c>
      <c r="Q58" s="491" t="str">
        <f>IF('[2]4-13'!P49=0,"－",'[2]4-13'!P49)</f>
        <v>-</v>
      </c>
      <c r="R58" s="494" t="str">
        <f>IF('[2]4-13'!Q49=0,"－",'[2]4-13'!Q49)</f>
        <v>-</v>
      </c>
      <c r="S58" s="496"/>
    </row>
    <row r="59" spans="1:19" x14ac:dyDescent="0.15">
      <c r="A59" s="414"/>
      <c r="B59" s="415"/>
      <c r="C59" s="484"/>
      <c r="D59" s="489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R59" s="494"/>
      <c r="S59" s="496"/>
    </row>
    <row r="60" spans="1:19" x14ac:dyDescent="0.15">
      <c r="A60" s="416"/>
      <c r="B60" s="415" t="s">
        <v>449</v>
      </c>
      <c r="C60" s="484">
        <f>IF('[2]4-13'!$B51=0,"－",'[2]4-13'!B51)</f>
        <v>9</v>
      </c>
      <c r="D60" s="489">
        <f>IF('[2]4-13'!C51=0,"－",'[2]4-13'!C51)</f>
        <v>9</v>
      </c>
      <c r="E60" s="491" t="str">
        <f>IF('[2]4-13'!D51=0,"－",'[2]4-13'!D51)</f>
        <v>-</v>
      </c>
      <c r="F60" s="491" t="str">
        <f>IF('[2]4-13'!E51=0,"－",'[2]4-13'!E51)</f>
        <v>-</v>
      </c>
      <c r="G60" s="491" t="str">
        <f>IF('[2]4-13'!F51=0,"－",'[2]4-13'!F51)</f>
        <v>-</v>
      </c>
      <c r="H60" s="491">
        <f>IF('[2]4-13'!G51=0,"－",'[2]4-13'!G51)</f>
        <v>5</v>
      </c>
      <c r="I60" s="491">
        <f>IF('[2]4-13'!H51=0,"－",'[2]4-13'!H51)</f>
        <v>4</v>
      </c>
      <c r="J60" s="491" t="str">
        <f>IF('[2]4-13'!I51=0,"－",'[2]4-13'!I51)</f>
        <v>-</v>
      </c>
      <c r="K60" s="491" t="str">
        <f>IF('[2]4-13'!J51=0,"－",'[2]4-13'!J51)</f>
        <v>-</v>
      </c>
      <c r="L60" s="491" t="str">
        <f>IF('[2]4-13'!K51=0,"－",'[2]4-13'!K51)</f>
        <v>-</v>
      </c>
      <c r="M60" s="491" t="str">
        <f>IF('[2]4-13'!L51=0,"－",'[2]4-13'!L51)</f>
        <v>-</v>
      </c>
      <c r="N60" s="491" t="str">
        <f>IF('[2]4-13'!M51=0,"－",'[2]4-13'!M51)</f>
        <v>-</v>
      </c>
      <c r="O60" s="491" t="str">
        <f>IF('[2]4-13'!N51=0,"－",'[2]4-13'!N51)</f>
        <v>－</v>
      </c>
      <c r="P60" s="491" t="str">
        <f>IF('[2]4-13'!O51=0,"－",'[2]4-13'!O51)</f>
        <v>-</v>
      </c>
      <c r="Q60" s="491" t="str">
        <f>IF('[2]4-13'!P51=0,"－",'[2]4-13'!P51)</f>
        <v>-</v>
      </c>
      <c r="R60" s="494" t="str">
        <f>IF('[2]4-13'!Q51=0,"－",'[2]4-13'!Q51)</f>
        <v>-</v>
      </c>
      <c r="S60" s="496"/>
    </row>
    <row r="61" spans="1:19" ht="15" thickBot="1" x14ac:dyDescent="0.2">
      <c r="A61" s="417" t="s">
        <v>450</v>
      </c>
      <c r="B61" s="418" t="s">
        <v>451</v>
      </c>
      <c r="C61" s="497">
        <f>IF('[2]4-13'!$B52=0,"－",'[2]4-13'!B52)</f>
        <v>6</v>
      </c>
      <c r="D61" s="498">
        <f>IF('[2]4-13'!C52=0,"－",'[2]4-13'!C52)</f>
        <v>6</v>
      </c>
      <c r="E61" s="499" t="str">
        <f>IF('[2]4-13'!D52=0,"－",'[2]4-13'!D52)</f>
        <v>-</v>
      </c>
      <c r="F61" s="499">
        <f>IF('[2]4-13'!E52=0,"－",'[2]4-13'!E52)</f>
        <v>2</v>
      </c>
      <c r="G61" s="499" t="str">
        <f>IF('[2]4-13'!F52=0,"－",'[2]4-13'!F52)</f>
        <v>-</v>
      </c>
      <c r="H61" s="499">
        <f>IF('[2]4-13'!G52=0,"－",'[2]4-13'!G52)</f>
        <v>3</v>
      </c>
      <c r="I61" s="499">
        <f>IF('[2]4-13'!H52=0,"－",'[2]4-13'!H52)</f>
        <v>1</v>
      </c>
      <c r="J61" s="499" t="str">
        <f>IF('[2]4-13'!I52=0,"－",'[2]4-13'!I52)</f>
        <v>-</v>
      </c>
      <c r="K61" s="499" t="str">
        <f>IF('[2]4-13'!J52=0,"－",'[2]4-13'!J52)</f>
        <v>-</v>
      </c>
      <c r="L61" s="499" t="str">
        <f>IF('[2]4-13'!K52=0,"－",'[2]4-13'!K52)</f>
        <v>-</v>
      </c>
      <c r="M61" s="499" t="str">
        <f>IF('[2]4-13'!L52=0,"－",'[2]4-13'!L52)</f>
        <v>-</v>
      </c>
      <c r="N61" s="499" t="str">
        <f>IF('[2]4-13'!M52=0,"－",'[2]4-13'!M52)</f>
        <v>-</v>
      </c>
      <c r="O61" s="499" t="str">
        <f>IF('[2]4-13'!N52=0,"－",'[2]4-13'!N52)</f>
        <v>－</v>
      </c>
      <c r="P61" s="499" t="str">
        <f>IF('[2]4-13'!O52=0,"－",'[2]4-13'!O52)</f>
        <v>-</v>
      </c>
      <c r="Q61" s="499" t="str">
        <f>IF('[2]4-13'!P52=0,"－",'[2]4-13'!P52)</f>
        <v>-</v>
      </c>
      <c r="R61" s="500" t="str">
        <f>IF('[2]4-13'!Q52=0,"－",'[2]4-13'!Q52)</f>
        <v>-</v>
      </c>
      <c r="S61" s="496"/>
    </row>
    <row r="62" spans="1:19" x14ac:dyDescent="0.15">
      <c r="A62" s="423" t="s">
        <v>535</v>
      </c>
    </row>
  </sheetData>
  <mergeCells count="24">
    <mergeCell ref="A47:B4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17:B17"/>
    <mergeCell ref="J3:J8"/>
    <mergeCell ref="K3:K8"/>
    <mergeCell ref="A5:B5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Sheet1</vt:lpstr>
      <vt:lpstr>4-1</vt:lpstr>
      <vt:lpstr>4-2,3,4</vt:lpstr>
      <vt:lpstr>4-5,6</vt:lpstr>
      <vt:lpstr>4-7,8</vt:lpstr>
      <vt:lpstr>4-9,10</vt:lpstr>
      <vt:lpstr>4-11</vt:lpstr>
      <vt:lpstr>4-12</vt:lpstr>
      <vt:lpstr>4-13</vt:lpstr>
      <vt:lpstr>4-14</vt:lpstr>
      <vt:lpstr>4-15</vt:lpstr>
      <vt:lpstr>4-16</vt:lpstr>
      <vt:lpstr>4-17,18,19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oka-242-149</dc:creator>
  <cp:lastModifiedBy>oka-242-149</cp:lastModifiedBy>
  <dcterms:created xsi:type="dcterms:W3CDTF">2013-12-06T00:10:48Z</dcterms:created>
  <dcterms:modified xsi:type="dcterms:W3CDTF">2014-01-14T07:43:45Z</dcterms:modified>
</cp:coreProperties>
</file>