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firstSheet="3" activeTab="11"/>
  </bookViews>
  <sheets>
    <sheet name="4-1" sheetId="1" r:id="rId1"/>
    <sheet name="4-2～4" sheetId="2" r:id="rId2"/>
    <sheet name="4-5,6" sheetId="3" r:id="rId3"/>
    <sheet name="4-7,8" sheetId="4" r:id="rId4"/>
    <sheet name="4-9,4-10 " sheetId="5" r:id="rId5"/>
    <sheet name="4-11" sheetId="6" r:id="rId6"/>
    <sheet name="4-12" sheetId="7" r:id="rId7"/>
    <sheet name="4-13" sheetId="8" r:id="rId8"/>
    <sheet name="4-14" sheetId="9" r:id="rId9"/>
    <sheet name="4-15" sheetId="10" r:id="rId10"/>
    <sheet name="4-16" sheetId="11" r:id="rId11"/>
    <sheet name="4-17,18,19" sheetId="12" r:id="rId12"/>
    <sheet name="データ等" sheetId="13" state="hidden" r:id="rId13"/>
    <sheet name="Sheet1" sheetId="14" state="hidden" r:id="rId14"/>
  </sheets>
  <definedNames>
    <definedName name="_Regression_Int" localSheetId="0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" hidden="1">1</definedName>
    <definedName name="_Regression_Int" localSheetId="3" hidden="1">1</definedName>
    <definedName name="_Regression_Int" localSheetId="4" hidden="1">1</definedName>
    <definedName name="_xlnm.Print_Area" localSheetId="0">'4-1'!$A$1:$Q$130</definedName>
    <definedName name="_xlnm.Print_Area" localSheetId="5">'4-11'!$A$1:$X$61</definedName>
    <definedName name="_xlnm.Print_Area" localSheetId="7">'4-13'!$A$1:$T$61</definedName>
    <definedName name="_xlnm.Print_Area" localSheetId="8">'4-14'!$A$1:$J$58</definedName>
    <definedName name="_xlnm.Print_Area" localSheetId="10">'4-16'!$A$1:$I$61</definedName>
    <definedName name="_xlnm.Print_Area" localSheetId="11">'4-17,18,19'!$A$1:$P$62</definedName>
    <definedName name="_xlnm.Print_Area" localSheetId="1">'4-2～4'!$A$1:$AT$94</definedName>
    <definedName name="_xlnm.Print_Area" localSheetId="3">'4-7,8'!$A$1:$Q$85</definedName>
    <definedName name="_xlnm.Print_Area" localSheetId="4">'4-9,4-10 '!$A$1:$L$53</definedName>
    <definedName name="Print_Area_MI" localSheetId="0">'4-1'!$B$1:$P$119</definedName>
    <definedName name="Print_Area_MI" localSheetId="5">'4-11'!$C$1:$W$65</definedName>
    <definedName name="Print_Area_MI" localSheetId="6">'4-12'!$B$1:$AR$60</definedName>
    <definedName name="Print_Area_MI" localSheetId="7">'4-13'!$1:$3991</definedName>
    <definedName name="Print_Area_MI" localSheetId="8">'4-14'!$C$1:$J$52</definedName>
    <definedName name="Print_Area_MI" localSheetId="9">'4-15'!$C$1:$V$62</definedName>
    <definedName name="Print_Area_MI" localSheetId="10">'4-16'!$C$1:$H$58</definedName>
    <definedName name="Print_Area_MI" localSheetId="3">'4-7,8'!#REF!</definedName>
    <definedName name="Print_Area_MI" localSheetId="4">'4-9,4-10 '!$B$1:$M$18</definedName>
    <definedName name="solver_adj" localSheetId="3" hidden="1">'4-7,8'!#REF!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'4-7,8'!#REF!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印刷範囲" localSheetId="5">'4-11'!$C$1:$W$65</definedName>
    <definedName name="印刷範囲" localSheetId="6">'4-12'!$B$1:$AR$60</definedName>
    <definedName name="印刷範囲" localSheetId="7">'4-13'!$1:$3991</definedName>
    <definedName name="印刷範囲" localSheetId="8">'4-14'!$C$1:$J$52</definedName>
    <definedName name="印刷範囲" localSheetId="9">'4-15'!$C$1:$V$62</definedName>
    <definedName name="印刷範囲" localSheetId="10">'4-16'!$C$1:$H$58</definedName>
    <definedName name="印刷範囲" localSheetId="3">'4-7,8'!#REF!</definedName>
    <definedName name="印刷範囲" localSheetId="4">'4-9,4-10 '!$B$1:$M$18</definedName>
    <definedName name="印刷範囲">'4-1'!$B$1:$P$119</definedName>
    <definedName name="第5_2表">#N/A</definedName>
  </definedNames>
  <calcPr fullCalcOnLoad="1"/>
</workbook>
</file>

<file path=xl/comments3.xml><?xml version="1.0" encoding="utf-8"?>
<comments xmlns="http://schemas.openxmlformats.org/spreadsheetml/2006/main">
  <authors>
    <author>岡山県</author>
  </authors>
  <commentList>
    <comment ref="O40" authorId="0">
      <text>
        <r>
          <rPr>
            <sz val="9"/>
            <rFont val="MS P ゴシック"/>
            <family val="3"/>
          </rPr>
          <t>「都道府県」はその他に入れる</t>
        </r>
      </text>
    </comment>
  </commentList>
</comments>
</file>

<file path=xl/sharedStrings.xml><?xml version="1.0" encoding="utf-8"?>
<sst xmlns="http://schemas.openxmlformats.org/spreadsheetml/2006/main" count="2387" uniqueCount="813">
  <si>
    <t>第４－１表　医療関係者数・率（人口10万対），年次別</t>
  </si>
  <si>
    <t>(1)実数</t>
  </si>
  <si>
    <t>歯　科</t>
  </si>
  <si>
    <t>准看護</t>
  </si>
  <si>
    <t>歯  科</t>
  </si>
  <si>
    <t>あん摩</t>
  </si>
  <si>
    <t>きゅう</t>
  </si>
  <si>
    <t>柔  道</t>
  </si>
  <si>
    <t>医  師</t>
  </si>
  <si>
    <t>薬剤師</t>
  </si>
  <si>
    <t>ﾏｯｻｰｼﾞ</t>
  </si>
  <si>
    <t>はり師</t>
  </si>
  <si>
    <t>医　師</t>
  </si>
  <si>
    <t>衛生士</t>
  </si>
  <si>
    <t>技工士</t>
  </si>
  <si>
    <t>指圧師</t>
  </si>
  <si>
    <t>整復師</t>
  </si>
  <si>
    <t>－</t>
  </si>
  <si>
    <t>･･･</t>
  </si>
  <si>
    <t>　　29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</si>
  <si>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</si>
  <si>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</si>
  <si>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</si>
  <si>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</si>
  <si>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</si>
  <si>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</si>
  <si>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</si>
  <si>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</si>
  <si>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</si>
  <si>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</si>
  <si>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</si>
  <si>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</si>
  <si>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</si>
  <si>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</si>
  <si>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</si>
  <si>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</si>
  <si>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</si>
  <si>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</si>
  <si>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</si>
  <si>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</si>
  <si>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</si>
  <si>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</si>
  <si>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</si>
  <si>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</si>
  <si>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</si>
  <si>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</si>
  <si>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</si>
  <si>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59</t>
  </si>
  <si>
    <t xml:space="preserve">    61</t>
  </si>
  <si>
    <t xml:space="preserve">    63</t>
  </si>
  <si>
    <t>平成２</t>
  </si>
  <si>
    <t>　　４</t>
  </si>
  <si>
    <t>　　６</t>
  </si>
  <si>
    <t>　　８</t>
  </si>
  <si>
    <r>
      <t>(2)率（人口</t>
    </r>
    <r>
      <rPr>
        <sz val="12"/>
        <rFont val="ＭＳ 明朝"/>
        <family val="1"/>
      </rPr>
      <t>10万対）</t>
    </r>
  </si>
  <si>
    <r>
      <t>　　</t>
    </r>
    <r>
      <rPr>
        <sz val="12"/>
        <rFont val="ＭＳ 明朝"/>
        <family val="1"/>
      </rPr>
      <t>10</t>
    </r>
  </si>
  <si>
    <t>注　1)　医師・歯科医師・薬剤師については登録者の届出数、その他については就業者数である。</t>
  </si>
  <si>
    <t>　　12</t>
  </si>
  <si>
    <r>
      <t>　　</t>
    </r>
    <r>
      <rPr>
        <sz val="12"/>
        <rFont val="ＭＳ 明朝"/>
        <family val="1"/>
      </rPr>
      <t>14</t>
    </r>
  </si>
  <si>
    <t>保健師</t>
  </si>
  <si>
    <t>助産師</t>
  </si>
  <si>
    <t>看護師</t>
  </si>
  <si>
    <t>師</t>
  </si>
  <si>
    <r>
      <t>　　</t>
    </r>
    <r>
      <rPr>
        <sz val="12"/>
        <rFont val="ＭＳ 明朝"/>
        <family val="1"/>
      </rPr>
      <t>12</t>
    </r>
  </si>
  <si>
    <r>
      <t>　　1</t>
    </r>
    <r>
      <rPr>
        <sz val="12"/>
        <rFont val="ＭＳ 明朝"/>
        <family val="1"/>
      </rPr>
      <t>4</t>
    </r>
  </si>
  <si>
    <t>保健師</t>
  </si>
  <si>
    <t>助産師</t>
  </si>
  <si>
    <t>看護師</t>
  </si>
  <si>
    <t>　　16</t>
  </si>
  <si>
    <r>
      <t>　　1</t>
    </r>
    <r>
      <rPr>
        <sz val="12"/>
        <rFont val="ＭＳ 明朝"/>
        <family val="1"/>
      </rPr>
      <t>6</t>
    </r>
  </si>
  <si>
    <r>
      <t>　　1</t>
    </r>
    <r>
      <rPr>
        <sz val="12"/>
        <rFont val="ＭＳ 明朝"/>
        <family val="1"/>
      </rPr>
      <t>8</t>
    </r>
  </si>
  <si>
    <r>
      <t>　　</t>
    </r>
    <r>
      <rPr>
        <sz val="12"/>
        <rFont val="ＭＳ 明朝"/>
        <family val="1"/>
      </rPr>
      <t>20</t>
    </r>
  </si>
  <si>
    <r>
      <t>資料　「医師・歯科医師・薬剤師調査」「衛生行政業務報告」「衛生行政報告例」</t>
    </r>
    <r>
      <rPr>
        <sz val="12"/>
        <rFont val="ＭＳ 明朝"/>
        <family val="1"/>
      </rPr>
      <t>(厚生省）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厚生労働省）</t>
    </r>
  </si>
  <si>
    <t>　　22</t>
  </si>
  <si>
    <r>
      <t>　　</t>
    </r>
    <r>
      <rPr>
        <sz val="12"/>
        <rFont val="ＭＳ 明朝"/>
        <family val="1"/>
      </rPr>
      <t>20</t>
    </r>
  </si>
  <si>
    <t>人口は第１－１表（総人口を使用）</t>
  </si>
  <si>
    <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30</t>
    </r>
  </si>
  <si>
    <r>
      <t xml:space="preserve">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</si>
  <si>
    <t>　　22</t>
  </si>
  <si>
    <t>　　24</t>
  </si>
  <si>
    <r>
      <t>　　2</t>
    </r>
    <r>
      <rPr>
        <sz val="12"/>
        <rFont val="ＭＳ 明朝"/>
        <family val="1"/>
      </rPr>
      <t>4</t>
    </r>
  </si>
  <si>
    <t>平成24年</t>
  </si>
  <si>
    <t>医師・歯科医師・薬剤師調査</t>
  </si>
  <si>
    <t>　</t>
  </si>
  <si>
    <t>第２８表　人口10万対医師数，従業地による都道府県－指定都市・特別区・中核市（再掲）、業務の種別</t>
  </si>
  <si>
    <t>総　数</t>
  </si>
  <si>
    <t>　全　　　　　国</t>
  </si>
  <si>
    <t>３３　岡　　　山</t>
  </si>
  <si>
    <t>第５５表　人口10万対歯科医師数，従業地による都道府県－指定都市・特別区・中核市（再掲）、業務の種別</t>
  </si>
  <si>
    <t>医師数</t>
  </si>
  <si>
    <t>歯科医師数</t>
  </si>
  <si>
    <t>第７６表　人口10万対薬剤師数，従業地による都道府県－指定都市・特別区・中核市（再掲）、業務の種別</t>
  </si>
  <si>
    <t>薬剤師</t>
  </si>
  <si>
    <t>　　26</t>
  </si>
  <si>
    <t>人口は衛生行政報告　参考ページ　人口10万対比率に用いた人口　使用</t>
  </si>
  <si>
    <t>師</t>
  </si>
  <si>
    <t>師</t>
  </si>
  <si>
    <t>昭和28</t>
  </si>
  <si>
    <t>　　28</t>
  </si>
  <si>
    <r>
      <t>　　28</t>
    </r>
  </si>
  <si>
    <t>（1953）年</t>
  </si>
  <si>
    <t>（1954）</t>
  </si>
  <si>
    <t>（1955）</t>
  </si>
  <si>
    <t>（1960）</t>
  </si>
  <si>
    <t>（1961）</t>
  </si>
  <si>
    <t>（1962）</t>
  </si>
  <si>
    <t>（1963）</t>
  </si>
  <si>
    <t>（1964）</t>
  </si>
  <si>
    <t>（1965）</t>
  </si>
  <si>
    <t>（1966）</t>
  </si>
  <si>
    <t>（1967）</t>
  </si>
  <si>
    <t>（1968）</t>
  </si>
  <si>
    <t>（1969）</t>
  </si>
  <si>
    <t>（1970）</t>
  </si>
  <si>
    <t>（1971）</t>
  </si>
  <si>
    <t>（1972）</t>
  </si>
  <si>
    <t>（1973）</t>
  </si>
  <si>
    <t>（1974）</t>
  </si>
  <si>
    <t>（1975）</t>
  </si>
  <si>
    <t>（1976）</t>
  </si>
  <si>
    <t>（1977）</t>
  </si>
  <si>
    <t>（1978）</t>
  </si>
  <si>
    <t>（1979）</t>
  </si>
  <si>
    <t>（1980）</t>
  </si>
  <si>
    <t>（1981）</t>
  </si>
  <si>
    <t>（1982）</t>
  </si>
  <si>
    <t>（1984）</t>
  </si>
  <si>
    <t>（1986）</t>
  </si>
  <si>
    <t>（1988）</t>
  </si>
  <si>
    <t>（1990）</t>
  </si>
  <si>
    <t>（1992）</t>
  </si>
  <si>
    <t>（1994）</t>
  </si>
  <si>
    <t>（1996）</t>
  </si>
  <si>
    <t>（1998）</t>
  </si>
  <si>
    <t>（2000）</t>
  </si>
  <si>
    <t>（2002）</t>
  </si>
  <si>
    <t>（2004）</t>
  </si>
  <si>
    <t>（2006）</t>
  </si>
  <si>
    <t>（2008）</t>
  </si>
  <si>
    <t>（2010）</t>
  </si>
  <si>
    <t>（2012）</t>
  </si>
  <si>
    <t>（2014）</t>
  </si>
  <si>
    <t>（2016）</t>
  </si>
  <si>
    <t>←全て衛生行政報告例でひろえる</t>
  </si>
  <si>
    <r>
      <t>　　2)　保健師・助産師・看護師・准看護師は昭和28（</t>
    </r>
    <r>
      <rPr>
        <sz val="12"/>
        <rFont val="ＭＳ 明朝"/>
        <family val="1"/>
      </rPr>
      <t>1953</t>
    </r>
    <r>
      <rPr>
        <sz val="12"/>
        <rFont val="ＭＳ 明朝"/>
        <family val="1"/>
      </rPr>
      <t>）～41（</t>
    </r>
    <r>
      <rPr>
        <sz val="12"/>
        <rFont val="ＭＳ 明朝"/>
        <family val="1"/>
      </rPr>
      <t>1966</t>
    </r>
    <r>
      <rPr>
        <sz val="12"/>
        <rFont val="ＭＳ 明朝"/>
        <family val="1"/>
      </rPr>
      <t>）年までは法第34条(現在削除)による就業者名簿より計上し、昭和</t>
    </r>
  </si>
  <si>
    <r>
      <t>　　　　42（</t>
    </r>
    <r>
      <rPr>
        <sz val="12"/>
        <rFont val="ＭＳ 明朝"/>
        <family val="1"/>
      </rPr>
      <t>1967</t>
    </r>
    <r>
      <rPr>
        <sz val="12"/>
        <rFont val="ＭＳ 明朝"/>
        <family val="1"/>
      </rPr>
      <t>）年以降は法第33条(届出義務)の規定により届け出た者の数である。</t>
    </r>
  </si>
  <si>
    <t>　　　　(昭和57（1982）年以降隔年調査)</t>
  </si>
  <si>
    <t>　　30</t>
  </si>
  <si>
    <t>（2018）</t>
  </si>
  <si>
    <t>（2018）</t>
  </si>
  <si>
    <t>3)</t>
  </si>
  <si>
    <t>　　3)　厚生労働省公表値。</t>
  </si>
  <si>
    <t>第４－２表　医師数，業務の種別・年次別</t>
  </si>
  <si>
    <t>第４－４表　薬剤師数，業務の種別・年次別</t>
  </si>
  <si>
    <t>医療施</t>
  </si>
  <si>
    <t>介護老人</t>
  </si>
  <si>
    <t>介護医療</t>
  </si>
  <si>
    <t>医療施設</t>
  </si>
  <si>
    <t>その他</t>
  </si>
  <si>
    <t>薬局・</t>
  </si>
  <si>
    <t>設の従</t>
  </si>
  <si>
    <t>病院の</t>
  </si>
  <si>
    <t>診療所の</t>
  </si>
  <si>
    <t>病院（医</t>
  </si>
  <si>
    <t>診療所</t>
  </si>
  <si>
    <t>医育機関</t>
  </si>
  <si>
    <t>保健施設</t>
  </si>
  <si>
    <t>院の従事</t>
  </si>
  <si>
    <t>開設者</t>
  </si>
  <si>
    <t>・介護老</t>
  </si>
  <si>
    <t>臨床以外の</t>
  </si>
  <si>
    <t>衛生行政</t>
  </si>
  <si>
    <t>の者</t>
  </si>
  <si>
    <t>その他の</t>
  </si>
  <si>
    <t>無職</t>
  </si>
  <si>
    <t>薬 局 の</t>
  </si>
  <si>
    <t>薬局の</t>
  </si>
  <si>
    <t>病院又は</t>
  </si>
  <si>
    <t>大学にお</t>
  </si>
  <si>
    <t>医薬品営</t>
  </si>
  <si>
    <t>毒物劇物</t>
  </si>
  <si>
    <t>総数</t>
  </si>
  <si>
    <t>事者　</t>
  </si>
  <si>
    <t>育機関附</t>
  </si>
  <si>
    <t>附 属 の</t>
  </si>
  <si>
    <t>の従事者</t>
  </si>
  <si>
    <t>者</t>
  </si>
  <si>
    <t>人保健施</t>
  </si>
  <si>
    <t>医学の教育</t>
  </si>
  <si>
    <t>又は保健</t>
  </si>
  <si>
    <t>設以外</t>
  </si>
  <si>
    <t>いて教育</t>
  </si>
  <si>
    <t>業（製造</t>
  </si>
  <si>
    <t>営業（製</t>
  </si>
  <si>
    <t>属のもの</t>
  </si>
  <si>
    <t>の</t>
  </si>
  <si>
    <t>病 院 の</t>
  </si>
  <si>
    <t>保健施設</t>
  </si>
  <si>
    <t>又は法人</t>
  </si>
  <si>
    <t>勤務者</t>
  </si>
  <si>
    <t>設以外の</t>
  </si>
  <si>
    <t>機関又は研</t>
  </si>
  <si>
    <t>衛生業務</t>
  </si>
  <si>
    <t>職業に従</t>
  </si>
  <si>
    <t>不詳</t>
  </si>
  <si>
    <t>の従事</t>
  </si>
  <si>
    <t>又は研究</t>
  </si>
  <si>
    <t>・輸入・</t>
  </si>
  <si>
    <t>造・輸入</t>
  </si>
  <si>
    <t>化学工業</t>
  </si>
  <si>
    <t>を除く｡)</t>
  </si>
  <si>
    <t>勤 務 者</t>
  </si>
  <si>
    <t xml:space="preserve"> 従事者　　　</t>
  </si>
  <si>
    <t>究機関の勤</t>
  </si>
  <si>
    <t>の従事者</t>
  </si>
  <si>
    <t>者　　</t>
  </si>
  <si>
    <t>に 従 事</t>
  </si>
  <si>
    <t>販売）従</t>
  </si>
  <si>
    <t>・販売）</t>
  </si>
  <si>
    <t>の  者</t>
  </si>
  <si>
    <t>開設者</t>
  </si>
  <si>
    <t>開設者</t>
  </si>
  <si>
    <t>開 設 者</t>
  </si>
  <si>
    <t>の勤務者</t>
  </si>
  <si>
    <t>勤務者</t>
  </si>
  <si>
    <t>の開設者</t>
  </si>
  <si>
    <t>の勤務者</t>
  </si>
  <si>
    <t>の代表者</t>
  </si>
  <si>
    <t>務者</t>
  </si>
  <si>
    <t>事する者</t>
  </si>
  <si>
    <t>す る 者</t>
  </si>
  <si>
    <t>事者</t>
  </si>
  <si>
    <t>の者</t>
  </si>
  <si>
    <t>昭和30</t>
  </si>
  <si>
    <t>昭和30</t>
  </si>
  <si>
    <t>（1955）年</t>
  </si>
  <si>
    <t>（1955）年</t>
  </si>
  <si>
    <t>…</t>
  </si>
  <si>
    <t>－</t>
  </si>
  <si>
    <t>－</t>
  </si>
  <si>
    <t xml:space="preserve">    －</t>
  </si>
  <si>
    <t>（1960）</t>
  </si>
  <si>
    <t>（1965）</t>
  </si>
  <si>
    <t>（1965）</t>
  </si>
  <si>
    <t>…</t>
  </si>
  <si>
    <t>　　45</t>
  </si>
  <si>
    <t>（1970）</t>
  </si>
  <si>
    <t>　　50</t>
  </si>
  <si>
    <t>（1975）</t>
  </si>
  <si>
    <t>　　55</t>
  </si>
  <si>
    <t>（1980）</t>
  </si>
  <si>
    <t>　　59</t>
  </si>
  <si>
    <t>（1984）</t>
  </si>
  <si>
    <t>　　61</t>
  </si>
  <si>
    <t>（1986）</t>
  </si>
  <si>
    <t>　　63</t>
  </si>
  <si>
    <t>（1988）</t>
  </si>
  <si>
    <t>（1990）</t>
  </si>
  <si>
    <t>（1992）</t>
  </si>
  <si>
    <t>　　10</t>
  </si>
  <si>
    <r>
      <t>　　</t>
    </r>
    <r>
      <rPr>
        <sz val="12"/>
        <rFont val="ＭＳ 明朝"/>
        <family val="1"/>
      </rPr>
      <t>12</t>
    </r>
  </si>
  <si>
    <t>その</t>
  </si>
  <si>
    <t>薬　　局</t>
  </si>
  <si>
    <t>病院・診療所</t>
  </si>
  <si>
    <t>介護施設</t>
  </si>
  <si>
    <t>大　　　　学</t>
  </si>
  <si>
    <t>医薬品関係企業</t>
  </si>
  <si>
    <t>開設者又</t>
  </si>
  <si>
    <t>介護老人保健施設の勤務者</t>
  </si>
  <si>
    <t>介護医療院の勤務者</t>
  </si>
  <si>
    <t>勤務者</t>
  </si>
  <si>
    <t>大学院生</t>
  </si>
  <si>
    <t>医薬品製造業・輸入販売業（研究・開発、営業、その他）</t>
  </si>
  <si>
    <t>医薬品</t>
  </si>
  <si>
    <t>機関又は</t>
  </si>
  <si>
    <t>他の</t>
  </si>
  <si>
    <t>は法人の</t>
  </si>
  <si>
    <t>調　剤</t>
  </si>
  <si>
    <t>検　査</t>
  </si>
  <si>
    <t>その他</t>
  </si>
  <si>
    <t>（教育・</t>
  </si>
  <si>
    <t>販売業</t>
  </si>
  <si>
    <t>保健衛生</t>
  </si>
  <si>
    <t>業 務 の</t>
  </si>
  <si>
    <t>医育機関の臨床系以外の勤務者又は大学院生</t>
  </si>
  <si>
    <t>医育機関以外の教育機関又は研究機関の勤務者</t>
  </si>
  <si>
    <t>代表者　</t>
  </si>
  <si>
    <t>研究）　</t>
  </si>
  <si>
    <t>生　　　</t>
  </si>
  <si>
    <t>（薬種商を</t>
  </si>
  <si>
    <t>施設の従</t>
  </si>
  <si>
    <t>者</t>
  </si>
  <si>
    <t>含む。）　</t>
  </si>
  <si>
    <t>事者　　</t>
  </si>
  <si>
    <t>従 事 者</t>
  </si>
  <si>
    <t>平成６</t>
  </si>
  <si>
    <t>（1994）年</t>
  </si>
  <si>
    <t>（1996）</t>
  </si>
  <si>
    <t>（1998）</t>
  </si>
  <si>
    <t>（2000）</t>
  </si>
  <si>
    <r>
      <t>　　1</t>
    </r>
    <r>
      <rPr>
        <sz val="12"/>
        <rFont val="ＭＳ 明朝"/>
        <family val="1"/>
      </rPr>
      <t>4</t>
    </r>
  </si>
  <si>
    <t>（2002）</t>
  </si>
  <si>
    <t>（2002）</t>
  </si>
  <si>
    <t>-</t>
  </si>
  <si>
    <t>-</t>
  </si>
  <si>
    <r>
      <t>　　16</t>
    </r>
  </si>
  <si>
    <t>（2004）</t>
  </si>
  <si>
    <t>（2004）</t>
  </si>
  <si>
    <r>
      <t>　　</t>
    </r>
    <r>
      <rPr>
        <sz val="12"/>
        <rFont val="ＭＳ 明朝"/>
        <family val="1"/>
      </rPr>
      <t>16</t>
    </r>
  </si>
  <si>
    <r>
      <t>　　18</t>
    </r>
  </si>
  <si>
    <r>
      <t>　　</t>
    </r>
    <r>
      <rPr>
        <sz val="12"/>
        <rFont val="ＭＳ 明朝"/>
        <family val="1"/>
      </rPr>
      <t>18</t>
    </r>
  </si>
  <si>
    <t>　　22</t>
  </si>
  <si>
    <t>　　24</t>
  </si>
  <si>
    <t>　　26</t>
  </si>
  <si>
    <t>　　30</t>
  </si>
  <si>
    <t>（2018）</t>
  </si>
  <si>
    <t>注　1)　昭和63年から業務の種別に「老人保健施設」が加えられた。</t>
  </si>
  <si>
    <t>資料　「医師・歯科医師・薬剤師調査」（厚生省）(厚生労働省）</t>
  </si>
  <si>
    <r>
      <t>　　2)　「法人の代表者」は、平成４（1992）</t>
    </r>
    <r>
      <rPr>
        <sz val="12"/>
        <rFont val="ＭＳ 明朝"/>
        <family val="1"/>
      </rPr>
      <t>年までは勤務者に含まれており、平成６（</t>
    </r>
    <r>
      <rPr>
        <sz val="12"/>
        <rFont val="ＭＳ 明朝"/>
        <family val="1"/>
      </rPr>
      <t>1994）</t>
    </r>
    <r>
      <rPr>
        <sz val="12"/>
        <rFont val="ＭＳ 明朝"/>
        <family val="1"/>
      </rPr>
      <t>年以降は開設者に含まれている。</t>
    </r>
  </si>
  <si>
    <t>注　1) 平成26（2014）年から「病院・診療所」の「検査」は、「その他」に含まれている。</t>
  </si>
  <si>
    <t>　　3）平成30（2018）年より介護医療院が追加された。</t>
  </si>
  <si>
    <t>　　2）平成30（2018）年より介護施設が追加された。</t>
  </si>
  <si>
    <r>
      <t>資料　「医師・歯科医師・薬剤師調査」(厚生省）</t>
    </r>
    <r>
      <rPr>
        <sz val="12"/>
        <rFont val="ＭＳ 明朝"/>
        <family val="1"/>
      </rPr>
      <t>(厚生労働省）</t>
    </r>
  </si>
  <si>
    <t>第４－３表　歯科医師数，業務の種別・年次別</t>
  </si>
  <si>
    <t>介護老人</t>
  </si>
  <si>
    <t>そ の 他</t>
  </si>
  <si>
    <t>の従事者</t>
  </si>
  <si>
    <t>人保健施</t>
  </si>
  <si>
    <t>無職の者</t>
  </si>
  <si>
    <t>従事者　　　</t>
  </si>
  <si>
    <t>の    者</t>
  </si>
  <si>
    <t>務者　　　</t>
  </si>
  <si>
    <t>　　12</t>
  </si>
  <si>
    <t>　　12</t>
  </si>
  <si>
    <t>介　　護</t>
  </si>
  <si>
    <t>医療院の</t>
  </si>
  <si>
    <t>・介護老人</t>
  </si>
  <si>
    <t>医育機関の臨床系以外の勤務者又は大学院生</t>
  </si>
  <si>
    <t>従事者</t>
  </si>
  <si>
    <t>保健施設</t>
  </si>
  <si>
    <t>以外の従</t>
  </si>
  <si>
    <t xml:space="preserve"> 事者　　　</t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</si>
  <si>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</si>
  <si>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</si>
  <si>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18</t>
    </r>
  </si>
  <si>
    <t>（2006）</t>
  </si>
  <si>
    <r>
      <t>注　1)　昭和63（1998）</t>
    </r>
    <r>
      <rPr>
        <sz val="12"/>
        <rFont val="ＭＳ 明朝"/>
        <family val="1"/>
      </rPr>
      <t>年から業務の種別に「老人保健施設」が加えられた。</t>
    </r>
  </si>
  <si>
    <t>第４－５表　就業保健師数，業務の種別・年次別</t>
  </si>
  <si>
    <t>就　　　　　業　　　　　場　　　　　所</t>
  </si>
  <si>
    <t>助産師・看護師との兼務の状況</t>
  </si>
  <si>
    <t>保　健　所</t>
  </si>
  <si>
    <t>（再掲）</t>
  </si>
  <si>
    <t>保健師学</t>
  </si>
  <si>
    <t>所　内</t>
  </si>
  <si>
    <t>市町村</t>
  </si>
  <si>
    <t>　</t>
  </si>
  <si>
    <t>老人保健</t>
  </si>
  <si>
    <t>訪問看護</t>
  </si>
  <si>
    <t>社会福祉</t>
  </si>
  <si>
    <t>助産師</t>
  </si>
  <si>
    <t>看護師</t>
  </si>
  <si>
    <t>助産師・</t>
  </si>
  <si>
    <t>校及び養</t>
  </si>
  <si>
    <t>病　院</t>
  </si>
  <si>
    <t>診療所</t>
  </si>
  <si>
    <t>事業所</t>
  </si>
  <si>
    <t>業務と</t>
  </si>
  <si>
    <t>看護師　</t>
  </si>
  <si>
    <t>成所　　</t>
  </si>
  <si>
    <t>勤　務</t>
  </si>
  <si>
    <t>駐　在</t>
  </si>
  <si>
    <t>施　　設</t>
  </si>
  <si>
    <t>ｽﾃｰｼｮﾝ</t>
  </si>
  <si>
    <t>兼　務</t>
  </si>
  <si>
    <t>業務と兼務</t>
  </si>
  <si>
    <t>（1995）年</t>
  </si>
  <si>
    <t>　　35</t>
  </si>
  <si>
    <t>　　40</t>
  </si>
  <si>
    <t>　　45</t>
  </si>
  <si>
    <t>　　50</t>
  </si>
  <si>
    <t>　　55</t>
  </si>
  <si>
    <t>　　59</t>
  </si>
  <si>
    <t>　　61</t>
  </si>
  <si>
    <t>　　63</t>
  </si>
  <si>
    <t>　　10</t>
  </si>
  <si>
    <t>看護師等</t>
  </si>
  <si>
    <t>保健所</t>
  </si>
  <si>
    <t>診療所</t>
  </si>
  <si>
    <t>助産所</t>
  </si>
  <si>
    <t>介護老
人保健
施設等</t>
  </si>
  <si>
    <t>学校・養</t>
  </si>
  <si>
    <t>成所又は</t>
  </si>
  <si>
    <t>研究機関</t>
  </si>
  <si>
    <t>　　14</t>
  </si>
  <si>
    <t>　　16</t>
  </si>
  <si>
    <t>　　18</t>
  </si>
  <si>
    <t>　　20</t>
  </si>
  <si>
    <t>　　28</t>
  </si>
  <si>
    <t>（2016）</t>
  </si>
  <si>
    <r>
      <t>注　1)　昭和63（</t>
    </r>
    <r>
      <rPr>
        <sz val="12"/>
        <rFont val="ＭＳ 明朝"/>
        <family val="1"/>
      </rPr>
      <t>1998）</t>
    </r>
    <r>
      <rPr>
        <sz val="12"/>
        <rFont val="ＭＳ 明朝"/>
        <family val="1"/>
      </rPr>
      <t>年から就業場所に「老人保健施設」が加えられた。</t>
    </r>
  </si>
  <si>
    <r>
      <t>　　2)　平成２（</t>
    </r>
    <r>
      <rPr>
        <sz val="12"/>
        <rFont val="ＭＳ 明朝"/>
        <family val="1"/>
      </rPr>
      <t>1990）</t>
    </r>
    <r>
      <rPr>
        <sz val="12"/>
        <rFont val="ＭＳ 明朝"/>
        <family val="1"/>
      </rPr>
      <t>年から就業場所の一部が細分化された。</t>
    </r>
  </si>
  <si>
    <r>
      <t>　　3)　平成８（1996）</t>
    </r>
    <r>
      <rPr>
        <sz val="12"/>
        <rFont val="ＭＳ 明朝"/>
        <family val="1"/>
      </rPr>
      <t>年から就業場所に「訪問看護ｽﾃｰｼｮﾝ」「社会福祉施設」が加えられた。</t>
    </r>
  </si>
  <si>
    <t>資料　「衛生行政業務報告」「衛生行政報告例」（厚生省）（厚生労働省）</t>
  </si>
  <si>
    <t>第４－６表　就業助産師数，業務の種別・年次別</t>
  </si>
  <si>
    <t xml:space="preserve"> 保健師・看護師との兼務の状況</t>
  </si>
  <si>
    <t>助　　産　　所</t>
  </si>
  <si>
    <t>学　校</t>
  </si>
  <si>
    <t>保健所</t>
  </si>
  <si>
    <t>開設者</t>
  </si>
  <si>
    <t>出張の</t>
  </si>
  <si>
    <t>保健師</t>
  </si>
  <si>
    <t>及び養</t>
  </si>
  <si>
    <t>出張のみに</t>
  </si>
  <si>
    <t>従事者</t>
  </si>
  <si>
    <t>みによ</t>
  </si>
  <si>
    <t>業務</t>
  </si>
  <si>
    <t>・看護師</t>
  </si>
  <si>
    <t>成　所</t>
  </si>
  <si>
    <t>よる者を除</t>
  </si>
  <si>
    <t>る　者</t>
  </si>
  <si>
    <t>と兼務</t>
  </si>
  <si>
    <t>く。　　　</t>
  </si>
  <si>
    <t>病　院</t>
  </si>
  <si>
    <r>
      <t>注　1)　平成8（</t>
    </r>
    <r>
      <rPr>
        <sz val="12"/>
        <rFont val="ＭＳ 明朝"/>
        <family val="1"/>
      </rPr>
      <t>1996）</t>
    </r>
    <r>
      <rPr>
        <sz val="12"/>
        <rFont val="ＭＳ 明朝"/>
        <family val="1"/>
      </rPr>
      <t>年から就業場所に「社会福祉施設」が加えられたが該当がないので記載していない。</t>
    </r>
  </si>
  <si>
    <t>第４－７表　就業看護師数，業務の種別・年次別</t>
  </si>
  <si>
    <t xml:space="preserve"> 保健師・助産師との兼務の状況</t>
  </si>
  <si>
    <t>派　出</t>
  </si>
  <si>
    <t>学校及</t>
  </si>
  <si>
    <t>老人保健</t>
  </si>
  <si>
    <t>保健師</t>
  </si>
  <si>
    <t>び養成</t>
  </si>
  <si>
    <t>業務</t>
  </si>
  <si>
    <t>業務と</t>
  </si>
  <si>
    <t>・助産師</t>
  </si>
  <si>
    <t>所　　</t>
  </si>
  <si>
    <t>と兼務</t>
  </si>
  <si>
    <r>
      <t>業 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と</t>
    </r>
  </si>
  <si>
    <t>看護師</t>
  </si>
  <si>
    <r>
      <t xml:space="preserve">兼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</si>
  <si>
    <t>介護老</t>
  </si>
  <si>
    <t>人保健</t>
  </si>
  <si>
    <t>市町村</t>
  </si>
  <si>
    <t>事業所</t>
  </si>
  <si>
    <t>その他</t>
  </si>
  <si>
    <t>施設等</t>
  </si>
  <si>
    <r>
      <t>注　1)　昭和63（1988）</t>
    </r>
    <r>
      <rPr>
        <sz val="12"/>
        <rFont val="ＭＳ 明朝"/>
        <family val="1"/>
      </rPr>
      <t>年から就業場所に「老人保健施設」が加えられた。</t>
    </r>
  </si>
  <si>
    <r>
      <t>　　2)　平成8（</t>
    </r>
    <r>
      <rPr>
        <sz val="12"/>
        <rFont val="ＭＳ 明朝"/>
        <family val="1"/>
      </rPr>
      <t>1996）</t>
    </r>
    <r>
      <rPr>
        <sz val="12"/>
        <rFont val="ＭＳ 明朝"/>
        <family val="1"/>
      </rPr>
      <t>年から就業場所に「訪問看護ｽﾃｰｼｮﾝ」「社会福祉施設」が加えられた。</t>
    </r>
  </si>
  <si>
    <t>第４－８表　就業准看護師数，業務の種別・年次別</t>
  </si>
  <si>
    <t>派　　出</t>
  </si>
  <si>
    <t>保 健 所</t>
  </si>
  <si>
    <t>病　　院</t>
  </si>
  <si>
    <t>診 療 所</t>
  </si>
  <si>
    <t>学　　校</t>
  </si>
  <si>
    <t>-</t>
  </si>
  <si>
    <r>
      <t>注　1)　昭和63（</t>
    </r>
    <r>
      <rPr>
        <sz val="12"/>
        <rFont val="ＭＳ 明朝"/>
        <family val="1"/>
      </rPr>
      <t>1998）</t>
    </r>
    <r>
      <rPr>
        <sz val="12"/>
        <rFont val="ＭＳ 明朝"/>
        <family val="1"/>
      </rPr>
      <t>年から就業場所に「老人保健施設」が加えられた。</t>
    </r>
  </si>
  <si>
    <t>第４－９表　就業歯科衛生士数，業務の種別・年次別</t>
  </si>
  <si>
    <t>介護老</t>
  </si>
  <si>
    <t>歯科衛生</t>
  </si>
  <si>
    <t>市町村</t>
  </si>
  <si>
    <t>人保健</t>
  </si>
  <si>
    <t>事業所</t>
  </si>
  <si>
    <t>士学校又</t>
  </si>
  <si>
    <t>施　設</t>
  </si>
  <si>
    <t>は養成所</t>
  </si>
  <si>
    <r>
      <t>昭和5</t>
    </r>
    <r>
      <rPr>
        <sz val="12"/>
        <rFont val="ＭＳ 明朝"/>
        <family val="1"/>
      </rPr>
      <t>7</t>
    </r>
  </si>
  <si>
    <t>（1982）年</t>
  </si>
  <si>
    <t>　　59</t>
  </si>
  <si>
    <t>（1984）</t>
  </si>
  <si>
    <t>　　61</t>
  </si>
  <si>
    <t>（1986）</t>
  </si>
  <si>
    <t>　　63</t>
  </si>
  <si>
    <t>（1988）</t>
  </si>
  <si>
    <t>（1990）</t>
  </si>
  <si>
    <t>…</t>
  </si>
  <si>
    <t>（1992）</t>
  </si>
  <si>
    <r>
      <t xml:space="preserve"> 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</si>
  <si>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</si>
  <si>
    <r>
      <t xml:space="preserve">    </t>
    </r>
    <r>
      <rPr>
        <sz val="12"/>
        <rFont val="ＭＳ 明朝"/>
        <family val="1"/>
      </rPr>
      <t>14</t>
    </r>
  </si>
  <si>
    <r>
      <t xml:space="preserve">    </t>
    </r>
    <r>
      <rPr>
        <sz val="12"/>
        <rFont val="ＭＳ 明朝"/>
        <family val="1"/>
      </rPr>
      <t>16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</si>
  <si>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8</t>
    </r>
  </si>
  <si>
    <t xml:space="preserve">    20</t>
  </si>
  <si>
    <t xml:space="preserve">    22</t>
  </si>
  <si>
    <t xml:space="preserve">    24</t>
  </si>
  <si>
    <t xml:space="preserve">    26</t>
  </si>
  <si>
    <t xml:space="preserve">    28</t>
  </si>
  <si>
    <t xml:space="preserve">    30</t>
  </si>
  <si>
    <r>
      <t>（201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）</t>
    </r>
  </si>
  <si>
    <t>注　1)　平成4（1992）年から就業場所の区分が一部細分化された。</t>
  </si>
  <si>
    <t>資料　「衛生行政業務報告」「衛生行政報告例」（厚生省）（厚生労働省）</t>
  </si>
  <si>
    <t>第４－10表　就業歯科技工士数，業務の種別・年次別</t>
  </si>
  <si>
    <t>歯科技工所</t>
  </si>
  <si>
    <t>病院・診療所</t>
  </si>
  <si>
    <t>その他</t>
  </si>
  <si>
    <t>男</t>
  </si>
  <si>
    <t>女</t>
  </si>
  <si>
    <t>　　８</t>
  </si>
  <si>
    <t>　　10</t>
  </si>
  <si>
    <r>
      <t>　　1</t>
    </r>
    <r>
      <rPr>
        <sz val="12"/>
        <rFont val="ＭＳ 明朝"/>
        <family val="1"/>
      </rPr>
      <t>2</t>
    </r>
  </si>
  <si>
    <t>　　20</t>
  </si>
  <si>
    <t>　　30</t>
  </si>
  <si>
    <t>資料　「衛生行政業務報告」「衛生行政報告例」（厚生省）（厚生労働省）</t>
  </si>
  <si>
    <t>第４－11表　医師数，業務の種別・従業地による市町村別</t>
  </si>
  <si>
    <t>平成30（2018）年12月31日現在</t>
  </si>
  <si>
    <t>介護老人保健施設の従事者</t>
  </si>
  <si>
    <t>介護医療院の従事者</t>
  </si>
  <si>
    <t>医療施設・介護老人保健施設以外の従事者</t>
  </si>
  <si>
    <t>病院の</t>
  </si>
  <si>
    <t>医育機</t>
  </si>
  <si>
    <t>介護老人保健施設の開設者又は法人の代表者</t>
  </si>
  <si>
    <t>介護老人保健施設の勤務者</t>
  </si>
  <si>
    <t>介護医療院の開設者又は法人の代表者</t>
  </si>
  <si>
    <t>介護医療院の勤務者</t>
  </si>
  <si>
    <t>医育機関の</t>
  </si>
  <si>
    <t>医育機関以</t>
  </si>
  <si>
    <t>行政機関・</t>
  </si>
  <si>
    <t>市　　町　　村</t>
  </si>
  <si>
    <t>関附属</t>
  </si>
  <si>
    <t>の開設</t>
  </si>
  <si>
    <t>臨床系以外</t>
  </si>
  <si>
    <t>外の教育機</t>
  </si>
  <si>
    <t>又は法</t>
  </si>
  <si>
    <t>属の病院</t>
  </si>
  <si>
    <t>の病院</t>
  </si>
  <si>
    <t>者又は</t>
  </si>
  <si>
    <t>の勤務</t>
  </si>
  <si>
    <t>の勤務者又</t>
  </si>
  <si>
    <t>機関又は研</t>
  </si>
  <si>
    <t>保健衛生業</t>
  </si>
  <si>
    <t>業務の従</t>
  </si>
  <si>
    <t>人の代</t>
  </si>
  <si>
    <t>法人の</t>
  </si>
  <si>
    <t>は大学院生</t>
  </si>
  <si>
    <t>究機関の勤</t>
  </si>
  <si>
    <t>の　者</t>
  </si>
  <si>
    <t>表者　</t>
  </si>
  <si>
    <t>代表者</t>
  </si>
  <si>
    <t>務の従事者</t>
  </si>
  <si>
    <t>全　　　　国</t>
  </si>
  <si>
    <t>岡　 山　 県</t>
  </si>
  <si>
    <t>県南東部保健医療圏</t>
  </si>
  <si>
    <t>県南西部保健医療圏</t>
  </si>
  <si>
    <t>高梁・新見保健医療圏</t>
  </si>
  <si>
    <t>真庭保健医療圏</t>
  </si>
  <si>
    <t>津山・英田保健医療圏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</si>
  <si>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</si>
  <si>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</si>
  <si>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</si>
  <si>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</si>
  <si>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</si>
  <si>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</si>
  <si>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</si>
  <si>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</si>
  <si>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</si>
  <si>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</si>
  <si>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</si>
  <si>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</si>
  <si>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</si>
  <si>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</si>
  <si>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</si>
  <si>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</si>
  <si>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</si>
  <si>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</si>
  <si>
    <t>赤 磐 市</t>
  </si>
  <si>
    <t>真 庭 市</t>
  </si>
  <si>
    <t>美 作 市</t>
  </si>
  <si>
    <t>浅 口 市</t>
  </si>
  <si>
    <t>和気郡</t>
  </si>
  <si>
    <t>和 気 町</t>
  </si>
  <si>
    <t>都窪郡</t>
  </si>
  <si>
    <t>早 島 町</t>
  </si>
  <si>
    <t>浅口郡</t>
  </si>
  <si>
    <t>里 庄 町</t>
  </si>
  <si>
    <t>小田郡</t>
  </si>
  <si>
    <t>矢 掛 町</t>
  </si>
  <si>
    <t>真庭郡</t>
  </si>
  <si>
    <t>新 庄 村</t>
  </si>
  <si>
    <t>苫田郡</t>
  </si>
  <si>
    <t>鏡 野 町</t>
  </si>
  <si>
    <t>勝田郡</t>
  </si>
  <si>
    <t>勝 央 町</t>
  </si>
  <si>
    <t>奈 義 町</t>
  </si>
  <si>
    <t>英田郡</t>
  </si>
  <si>
    <t>西粟倉村</t>
  </si>
  <si>
    <t>久米郡</t>
  </si>
  <si>
    <t>久米南町</t>
  </si>
  <si>
    <t>美 咲 町</t>
  </si>
  <si>
    <t>加賀郡</t>
  </si>
  <si>
    <t>吉備中央町</t>
  </si>
  <si>
    <t>資料　「医師・歯科医師・薬剤師調査」（厚生労働省）</t>
  </si>
  <si>
    <t>第４－12表　医療施設従事医師数，診療科名（複数回答）・従業地による市町村別</t>
  </si>
  <si>
    <t>平成30（2018）年12月31日現在</t>
  </si>
  <si>
    <t>医療施</t>
  </si>
  <si>
    <t>呼吸器</t>
  </si>
  <si>
    <t>循環器</t>
  </si>
  <si>
    <t>消化器</t>
  </si>
  <si>
    <t>腎　臓</t>
  </si>
  <si>
    <t>神　経</t>
  </si>
  <si>
    <t>糖尿病</t>
  </si>
  <si>
    <t>血　液</t>
  </si>
  <si>
    <t>アレル</t>
  </si>
  <si>
    <t>リウマ</t>
  </si>
  <si>
    <t>感染症</t>
  </si>
  <si>
    <t>心　療</t>
  </si>
  <si>
    <t>心臓血</t>
  </si>
  <si>
    <t>乳　腺</t>
  </si>
  <si>
    <t>気　管</t>
  </si>
  <si>
    <t>泌　尿</t>
  </si>
  <si>
    <t>肛　門</t>
  </si>
  <si>
    <t>脳神経</t>
  </si>
  <si>
    <t>整　形</t>
  </si>
  <si>
    <t>形　成</t>
  </si>
  <si>
    <t>美　容</t>
  </si>
  <si>
    <t>耳　鼻</t>
  </si>
  <si>
    <t>小　児</t>
  </si>
  <si>
    <t>産　婦</t>
  </si>
  <si>
    <t>ﾘﾊﾋﾞﾘ</t>
  </si>
  <si>
    <t>放　射</t>
  </si>
  <si>
    <t>病　理</t>
  </si>
  <si>
    <t>臨　床</t>
  </si>
  <si>
    <t>設従事</t>
  </si>
  <si>
    <t>内  科</t>
  </si>
  <si>
    <t>内　科</t>
  </si>
  <si>
    <t>皮膚科</t>
  </si>
  <si>
    <t>小児科</t>
  </si>
  <si>
    <t>精神科</t>
  </si>
  <si>
    <t>外　科</t>
  </si>
  <si>
    <t>食　道</t>
  </si>
  <si>
    <t>外　科</t>
  </si>
  <si>
    <t>眼　科</t>
  </si>
  <si>
    <t>いんこ</t>
  </si>
  <si>
    <t>産　科</t>
  </si>
  <si>
    <t>婦人科</t>
  </si>
  <si>
    <t>ﾃｰｼｮﾝ</t>
  </si>
  <si>
    <t>麻酔科</t>
  </si>
  <si>
    <t>救急科</t>
  </si>
  <si>
    <t>全　科</t>
  </si>
  <si>
    <t>その他</t>
  </si>
  <si>
    <t>不 詳</t>
  </si>
  <si>
    <t>医師数</t>
  </si>
  <si>
    <t>(胃腸内科)</t>
  </si>
  <si>
    <t>(代謝内科)</t>
  </si>
  <si>
    <t>ギー科</t>
  </si>
  <si>
    <t>チ科</t>
  </si>
  <si>
    <t>内　科</t>
  </si>
  <si>
    <t>内  科</t>
  </si>
  <si>
    <t>外　科</t>
  </si>
  <si>
    <t>管外科</t>
  </si>
  <si>
    <t>(胃腸外科)</t>
  </si>
  <si>
    <t>器　科</t>
  </si>
  <si>
    <t>う　科</t>
  </si>
  <si>
    <t>人　科</t>
  </si>
  <si>
    <t>科</t>
  </si>
  <si>
    <t>線　科</t>
  </si>
  <si>
    <t>診断科</t>
  </si>
  <si>
    <t>検査科</t>
  </si>
  <si>
    <t>研修医</t>
  </si>
  <si>
    <t>第４－13表　歯科医師数、業務の種別・従業地による市町村別</t>
  </si>
  <si>
    <t>平成30（2018）年12月31日現在</t>
  </si>
  <si>
    <t>介護老人保健施設の従業者</t>
  </si>
  <si>
    <t>介護療</t>
  </si>
  <si>
    <t>病院（医</t>
  </si>
  <si>
    <t>医育機関以</t>
  </si>
  <si>
    <t>養院の</t>
  </si>
  <si>
    <t>の臨床系</t>
  </si>
  <si>
    <t>外の教育機</t>
  </si>
  <si>
    <t>以外の勤</t>
  </si>
  <si>
    <t>関又は研究</t>
  </si>
  <si>
    <t>務者又は</t>
  </si>
  <si>
    <t>機関の勤務</t>
  </si>
  <si>
    <t>者</t>
  </si>
  <si>
    <t>務の従事者</t>
  </si>
  <si>
    <t>資料　「医師・歯科医師・薬剤師調査」(厚生労働省）</t>
  </si>
  <si>
    <t>第４－14表　医療施設従事歯科医師数，診療科名（複数回答）・従業地による市町村別</t>
  </si>
  <si>
    <t>矯　正</t>
  </si>
  <si>
    <t>小　児</t>
  </si>
  <si>
    <t>歯科口</t>
  </si>
  <si>
    <t>市   町   村</t>
  </si>
  <si>
    <t>歯　科</t>
  </si>
  <si>
    <t>研　修</t>
  </si>
  <si>
    <t>不　詳</t>
  </si>
  <si>
    <t>医師数</t>
  </si>
  <si>
    <t>腔外科</t>
  </si>
  <si>
    <t>歯科医</t>
  </si>
  <si>
    <t>第４-15表　薬剤師数，業務の種別・従業地による市町村別</t>
  </si>
  <si>
    <t>薬 局 ・</t>
  </si>
  <si>
    <t>薬局・医</t>
  </si>
  <si>
    <t>薬　　　　局</t>
  </si>
  <si>
    <t>病　院　・　診　療　所</t>
  </si>
  <si>
    <t>介護保健施設</t>
  </si>
  <si>
    <t>療施設以</t>
  </si>
  <si>
    <t>介護老人</t>
  </si>
  <si>
    <t>介　護</t>
  </si>
  <si>
    <t>医薬品製</t>
  </si>
  <si>
    <t>医 薬 品</t>
  </si>
  <si>
    <t>調 剤 ・
病棟業務</t>
  </si>
  <si>
    <t>造販売業</t>
  </si>
  <si>
    <t>販 売 業</t>
  </si>
  <si>
    <t>（治験、</t>
  </si>
  <si>
    <t>外の従事</t>
  </si>
  <si>
    <t>医　療　院</t>
  </si>
  <si>
    <t>（教育・</t>
  </si>
  <si>
    <t>・製造業</t>
  </si>
  <si>
    <t>検査等）</t>
  </si>
  <si>
    <t>（研究・開発、</t>
  </si>
  <si>
    <t>の　　者</t>
  </si>
  <si>
    <t>者　　　</t>
  </si>
  <si>
    <t>の勤務者</t>
  </si>
  <si>
    <t>　営業、その他）</t>
  </si>
  <si>
    <t>第４－16表　看護職員届出数，従事市町村別</t>
  </si>
  <si>
    <r>
      <t>平成30（2018）</t>
    </r>
    <r>
      <rPr>
        <sz val="12"/>
        <rFont val="ＭＳ 明朝"/>
        <family val="1"/>
      </rPr>
      <t>年12月31日現在</t>
    </r>
  </si>
  <si>
    <t>准看護師</t>
  </si>
  <si>
    <t>計</t>
  </si>
  <si>
    <t>助産師</t>
  </si>
  <si>
    <t>看護師</t>
  </si>
  <si>
    <t>岡   山   県</t>
  </si>
  <si>
    <t>真庭保健医療圏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</si>
  <si>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</si>
  <si>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</si>
  <si>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</si>
  <si>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</si>
  <si>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</si>
  <si>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</si>
  <si>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</si>
  <si>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</si>
  <si>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</si>
  <si>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</si>
  <si>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</si>
  <si>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</si>
  <si>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</si>
  <si>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</si>
  <si>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</si>
  <si>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</si>
  <si>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</si>
  <si>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</si>
  <si>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</si>
  <si>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</si>
  <si>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</si>
  <si>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</si>
  <si>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</si>
  <si>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</si>
  <si>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</si>
  <si>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</si>
  <si>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</si>
  <si>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</si>
  <si>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</si>
  <si>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</si>
  <si>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</si>
  <si>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</si>
  <si>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美咲町</t>
  </si>
  <si>
    <t>加賀郡</t>
  </si>
  <si>
    <t>吉備中央町</t>
  </si>
  <si>
    <t>資料　「衛生行政報告例」（厚生労働省）、医療推進課調</t>
  </si>
  <si>
    <t>第４－17表　准看護師免許交付数，年次別</t>
  </si>
  <si>
    <t>出　願　者</t>
  </si>
  <si>
    <t>受　験　者</t>
  </si>
  <si>
    <t>合格者数</t>
  </si>
  <si>
    <t>合格率（％）</t>
  </si>
  <si>
    <t>免許交付者</t>
  </si>
  <si>
    <t>平成６（1994）年度</t>
  </si>
  <si>
    <t>７（1995）</t>
  </si>
  <si>
    <t>８（1996）</t>
  </si>
  <si>
    <t>９（1997）</t>
  </si>
  <si>
    <t>10（1998）</t>
  </si>
  <si>
    <t>11（1999）</t>
  </si>
  <si>
    <t>12（2000）</t>
  </si>
  <si>
    <t>13（2001）</t>
  </si>
  <si>
    <t>14（2002）</t>
  </si>
  <si>
    <t>15（2003）</t>
  </si>
  <si>
    <t>16（2004）</t>
  </si>
  <si>
    <t>17（2005）</t>
  </si>
  <si>
    <t>18（2006）</t>
  </si>
  <si>
    <t>19（2007）</t>
  </si>
  <si>
    <t>20（2008）</t>
  </si>
  <si>
    <t>21（2009）</t>
  </si>
  <si>
    <t>22（2010）</t>
  </si>
  <si>
    <t>23（2011）</t>
  </si>
  <si>
    <t>24（2012）</t>
  </si>
  <si>
    <t>25（2013）</t>
  </si>
  <si>
    <t>26（2014）</t>
  </si>
  <si>
    <t>27（2015）</t>
  </si>
  <si>
    <t>28（2016）</t>
  </si>
  <si>
    <t>29（2017）</t>
  </si>
  <si>
    <t>30（2018）</t>
  </si>
  <si>
    <t>資料　医療推進課調</t>
  </si>
  <si>
    <t>第４－18表　保健師・助産師・看護師・准看護師学校・養成所入学状況</t>
  </si>
  <si>
    <t>平成30（2018）年度</t>
  </si>
  <si>
    <t>施設数</t>
  </si>
  <si>
    <t>定員数</t>
  </si>
  <si>
    <t>受験者数</t>
  </si>
  <si>
    <t>入学者数</t>
  </si>
  <si>
    <t>保健師課程</t>
  </si>
  <si>
    <t>助産師課程</t>
  </si>
  <si>
    <t>大　学</t>
  </si>
  <si>
    <t>看護師</t>
  </si>
  <si>
    <t>統合カリキュラム</t>
  </si>
  <si>
    <t>３年課程</t>
  </si>
  <si>
    <t>２年課程</t>
  </si>
  <si>
    <t>高校５年一貫</t>
  </si>
  <si>
    <t>准看護師</t>
  </si>
  <si>
    <t>注）大学、統合カリキュラムでは保健師、看護師の国家試験受験資格の取得が可能。</t>
  </si>
  <si>
    <t>第４－19表　保健師・助産師・看護師・准看護師学校・養成所卒業状況</t>
  </si>
  <si>
    <t>卒業者数</t>
  </si>
  <si>
    <t>就業者</t>
  </si>
  <si>
    <t>未就業者</t>
  </si>
  <si>
    <t>看護職として就業</t>
  </si>
  <si>
    <t>看護業務以外に就業</t>
  </si>
  <si>
    <t>進学</t>
  </si>
  <si>
    <t>その他</t>
  </si>
  <si>
    <t>病院</t>
  </si>
  <si>
    <t>診療所</t>
  </si>
  <si>
    <t>計</t>
  </si>
  <si>
    <t>実習病院</t>
  </si>
  <si>
    <t>実習病院外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</si>
</sst>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_ ;[Red]\-#,##0.0\ "/>
    <numFmt numFmtId="179" formatCode="#,##0;\-#,;&quot;－&quot;"/>
    <numFmt numFmtId="180" formatCode="#,##0;\-#;&quot;－&quot;"/>
    <numFmt numFmtId="181" formatCode="#,##0_);[Red]\(#,##0\)"/>
    <numFmt numFmtId="182" formatCode="#,##0.0_);[Red]\(#,##0.0\)"/>
    <numFmt numFmtId="183" formatCode="0.0_);[Red]\(0.0\)"/>
  </numFmts>
  <fonts count="57">
    <font>
      <sz val="12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5"/>
      <name val="ＭＳ ゴシック"/>
      <family val="3"/>
    </font>
    <font>
      <sz val="12.5"/>
      <name val="ＭＳ 明朝"/>
      <family val="1"/>
    </font>
    <font>
      <sz val="9"/>
      <name val="MS P ゴシック"/>
      <family val="3"/>
    </font>
    <font>
      <sz val="11"/>
      <color indexed="8"/>
      <name val="Calibri"/>
      <family val="2"/>
    </font>
    <font>
      <sz val="11.5"/>
      <name val="ＭＳ 明朝"/>
      <family val="1"/>
    </font>
    <font>
      <sz val="6"/>
      <name val="ＭＳ Ｐゴシック"/>
      <family val="3"/>
    </font>
    <font>
      <sz val="12"/>
      <name val="Osaka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/>
      <top style="thin"/>
      <bottom/>
    </border>
    <border>
      <left/>
      <right style="medium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62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 applyProtection="1">
      <alignment horizontal="left" vertical="center"/>
      <protection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 quotePrefix="1">
      <alignment horizontal="left"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 horizontal="left" vertical="center"/>
      <protection/>
    </xf>
    <xf numFmtId="178" fontId="0" fillId="0" borderId="14" xfId="48" applyNumberFormat="1" applyFont="1" applyFill="1" applyBorder="1" applyAlignment="1" applyProtection="1">
      <alignment vertical="center"/>
      <protection/>
    </xf>
    <xf numFmtId="178" fontId="0" fillId="0" borderId="14" xfId="48" applyNumberFormat="1" applyFont="1" applyFill="1" applyBorder="1" applyAlignment="1" applyProtection="1">
      <alignment horizontal="right" vertical="center"/>
      <protection/>
    </xf>
    <xf numFmtId="178" fontId="0" fillId="0" borderId="15" xfId="48" applyNumberFormat="1" applyFont="1" applyFill="1" applyBorder="1" applyAlignment="1" applyProtection="1">
      <alignment vertical="center"/>
      <protection/>
    </xf>
    <xf numFmtId="177" fontId="0" fillId="0" borderId="13" xfId="0" applyNumberFormat="1" applyFill="1" applyBorder="1" applyAlignment="1" applyProtection="1" quotePrefix="1">
      <alignment horizontal="left" vertical="center"/>
      <protection/>
    </xf>
    <xf numFmtId="177" fontId="0" fillId="0" borderId="0" xfId="0" applyNumberFormat="1" applyFont="1" applyFill="1" applyAlignment="1">
      <alignment vertical="center"/>
    </xf>
    <xf numFmtId="178" fontId="0" fillId="0" borderId="22" xfId="48" applyNumberFormat="1" applyFont="1" applyFill="1" applyBorder="1" applyAlignment="1" applyProtection="1">
      <alignment vertical="center"/>
      <protection/>
    </xf>
    <xf numFmtId="178" fontId="0" fillId="0" borderId="21" xfId="48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 quotePrefix="1">
      <alignment vertical="center"/>
    </xf>
    <xf numFmtId="177" fontId="0" fillId="0" borderId="13" xfId="0" applyNumberFormat="1" applyFont="1" applyFill="1" applyBorder="1" applyAlignment="1" quotePrefix="1">
      <alignment vertical="center"/>
    </xf>
    <xf numFmtId="177" fontId="0" fillId="0" borderId="25" xfId="0" applyNumberFormat="1" applyFill="1" applyBorder="1" applyAlignment="1" applyProtection="1" quotePrefix="1">
      <alignment horizontal="left" vertical="center"/>
      <protection/>
    </xf>
    <xf numFmtId="177" fontId="0" fillId="0" borderId="0" xfId="0" applyNumberFormat="1" applyFont="1" applyFill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vertical="center"/>
    </xf>
    <xf numFmtId="178" fontId="0" fillId="0" borderId="20" xfId="48" applyNumberFormat="1" applyFont="1" applyFill="1" applyBorder="1" applyAlignment="1" applyProtection="1">
      <alignment vertical="center"/>
      <protection/>
    </xf>
    <xf numFmtId="178" fontId="0" fillId="0" borderId="22" xfId="48" applyNumberFormat="1" applyFont="1" applyFill="1" applyBorder="1" applyAlignment="1" applyProtection="1">
      <alignment vertical="center"/>
      <protection/>
    </xf>
    <xf numFmtId="38" fontId="0" fillId="0" borderId="22" xfId="48" applyFont="1" applyFill="1" applyBorder="1" applyAlignment="1" applyProtection="1">
      <alignment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 vertical="center"/>
      <protection/>
    </xf>
    <xf numFmtId="178" fontId="0" fillId="0" borderId="27" xfId="48" applyNumberFormat="1" applyFont="1" applyFill="1" applyBorder="1" applyAlignment="1" applyProtection="1">
      <alignment vertical="center"/>
      <protection/>
    </xf>
    <xf numFmtId="178" fontId="8" fillId="0" borderId="28" xfId="48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30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distributed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26" fillId="0" borderId="14" xfId="0" applyFont="1" applyFill="1" applyBorder="1" applyAlignment="1" applyProtection="1">
      <alignment horizontal="distributed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distributed" vertical="center"/>
      <protection/>
    </xf>
    <xf numFmtId="0" fontId="26" fillId="0" borderId="17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lef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37" fontId="0" fillId="0" borderId="38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49" fontId="0" fillId="0" borderId="28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49" fontId="0" fillId="0" borderId="28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4" fillId="0" borderId="41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42" xfId="0" applyFont="1" applyFill="1" applyBorder="1" applyAlignment="1">
      <alignment horizontal="distributed" vertical="justify"/>
    </xf>
    <xf numFmtId="0" fontId="0" fillId="0" borderId="43" xfId="0" applyBorder="1" applyAlignment="1">
      <alignment horizontal="distributed" vertical="justify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27" fillId="0" borderId="34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 quotePrefix="1">
      <alignment horizontal="left"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37" xfId="0" applyBorder="1" applyAlignment="1">
      <alignment vertical="center" wrapText="1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37" fontId="0" fillId="0" borderId="47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 applyProtection="1" quotePrefix="1">
      <alignment horizontal="left" vertical="center"/>
      <protection/>
    </xf>
    <xf numFmtId="37" fontId="0" fillId="33" borderId="14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49" fontId="0" fillId="0" borderId="27" xfId="0" applyNumberFormat="1" applyFont="1" applyFill="1" applyBorder="1" applyAlignment="1" applyProtection="1" quotePrefix="1">
      <alignment horizontal="left"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37" fontId="0" fillId="0" borderId="38" xfId="0" applyNumberFormat="1" applyFont="1" applyFill="1" applyBorder="1" applyAlignment="1" applyProtection="1">
      <alignment horizontal="right" vertical="center"/>
      <protection/>
    </xf>
    <xf numFmtId="37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right" vertical="center"/>
    </xf>
    <xf numFmtId="0" fontId="0" fillId="0" borderId="25" xfId="0" applyFill="1" applyBorder="1" applyAlignment="1" applyProtection="1" quotePrefix="1">
      <alignment horizontal="left" vertical="center"/>
      <protection/>
    </xf>
    <xf numFmtId="49" fontId="0" fillId="0" borderId="28" xfId="0" applyNumberFormat="1" applyFont="1" applyFill="1" applyBorder="1" applyAlignment="1" applyProtection="1" quotePrefix="1">
      <alignment horizontal="left" vertical="center"/>
      <protection/>
    </xf>
    <xf numFmtId="37" fontId="0" fillId="0" borderId="48" xfId="0" applyNumberFormat="1" applyFont="1" applyFill="1" applyBorder="1" applyAlignment="1" applyProtection="1">
      <alignment horizontal="right" vertical="center"/>
      <protection/>
    </xf>
    <xf numFmtId="37" fontId="0" fillId="0" borderId="49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179" fontId="0" fillId="33" borderId="22" xfId="0" applyNumberFormat="1" applyFont="1" applyFill="1" applyBorder="1" applyAlignment="1" applyProtection="1">
      <alignment horizontal="right" vertical="center"/>
      <protection/>
    </xf>
    <xf numFmtId="37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179" fontId="0" fillId="0" borderId="50" xfId="0" applyNumberFormat="1" applyFont="1" applyFill="1" applyBorder="1" applyAlignment="1" applyProtection="1">
      <alignment horizontal="right" vertical="center"/>
      <protection/>
    </xf>
    <xf numFmtId="37" fontId="0" fillId="0" borderId="51" xfId="0" applyNumberFormat="1" applyFont="1" applyFill="1" applyBorder="1" applyAlignment="1" applyProtection="1">
      <alignment horizontal="right" vertical="center"/>
      <protection/>
    </xf>
    <xf numFmtId="49" fontId="0" fillId="0" borderId="28" xfId="0" applyNumberFormat="1" applyFont="1" applyFill="1" applyBorder="1" applyAlignment="1">
      <alignment vertical="center"/>
    </xf>
    <xf numFmtId="179" fontId="0" fillId="0" borderId="22" xfId="0" applyNumberFormat="1" applyFont="1" applyFill="1" applyBorder="1" applyAlignment="1" applyProtection="1">
      <alignment vertical="center"/>
      <protection/>
    </xf>
    <xf numFmtId="179" fontId="0" fillId="0" borderId="49" xfId="0" applyNumberFormat="1" applyFont="1" applyFill="1" applyBorder="1" applyAlignment="1" applyProtection="1">
      <alignment vertical="center"/>
      <protection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 applyProtection="1">
      <alignment vertical="center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vertical="center" wrapText="1"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/>
    </xf>
    <xf numFmtId="179" fontId="0" fillId="0" borderId="38" xfId="0" applyNumberFormat="1" applyFont="1" applyFill="1" applyBorder="1" applyAlignment="1" applyProtection="1">
      <alignment horizontal="right" vertical="center"/>
      <protection/>
    </xf>
    <xf numFmtId="179" fontId="0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 quotePrefix="1">
      <alignment horizontal="left" vertical="center"/>
      <protection/>
    </xf>
    <xf numFmtId="37" fontId="0" fillId="0" borderId="48" xfId="0" applyNumberFormat="1" applyFont="1" applyFill="1" applyBorder="1" applyAlignment="1" applyProtection="1">
      <alignment vertical="center"/>
      <protection/>
    </xf>
    <xf numFmtId="179" fontId="0" fillId="0" borderId="4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179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/>
    </xf>
    <xf numFmtId="0" fontId="0" fillId="0" borderId="53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49" fontId="30" fillId="0" borderId="0" xfId="0" applyNumberFormat="1" applyFont="1" applyFill="1" applyAlignment="1">
      <alignment horizontal="left" vertical="center"/>
    </xf>
    <xf numFmtId="37" fontId="30" fillId="0" borderId="14" xfId="0" applyNumberFormat="1" applyFont="1" applyFill="1" applyBorder="1" applyAlignment="1" applyProtection="1">
      <alignment vertical="center"/>
      <protection/>
    </xf>
    <xf numFmtId="37" fontId="30" fillId="0" borderId="33" xfId="0" applyNumberFormat="1" applyFont="1" applyFill="1" applyBorder="1" applyAlignment="1" applyProtection="1">
      <alignment vertical="center"/>
      <protection/>
    </xf>
    <xf numFmtId="37" fontId="30" fillId="0" borderId="14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Fill="1" applyBorder="1" applyAlignment="1" applyProtection="1">
      <alignment horizontal="right" vertical="center"/>
      <protection/>
    </xf>
    <xf numFmtId="49" fontId="30" fillId="0" borderId="13" xfId="0" applyNumberFormat="1" applyFont="1" applyFill="1" applyBorder="1" applyAlignment="1" applyProtection="1">
      <alignment horizontal="left" vertical="center"/>
      <protection/>
    </xf>
    <xf numFmtId="49" fontId="30" fillId="0" borderId="13" xfId="0" applyNumberFormat="1" applyFont="1" applyFill="1" applyBorder="1" applyAlignment="1" applyProtection="1">
      <alignment vertical="center"/>
      <protection/>
    </xf>
    <xf numFmtId="49" fontId="30" fillId="0" borderId="0" xfId="0" applyNumberFormat="1" applyFont="1" applyFill="1" applyBorder="1" applyAlignment="1">
      <alignment horizontal="left" vertical="center"/>
    </xf>
    <xf numFmtId="49" fontId="30" fillId="0" borderId="28" xfId="0" applyNumberFormat="1" applyFont="1" applyFill="1" applyBorder="1" applyAlignment="1">
      <alignment horizontal="left" vertical="center"/>
    </xf>
    <xf numFmtId="37" fontId="30" fillId="0" borderId="31" xfId="0" applyNumberFormat="1" applyFont="1" applyFill="1" applyBorder="1" applyAlignment="1" applyProtection="1">
      <alignment vertical="center"/>
      <protection/>
    </xf>
    <xf numFmtId="49" fontId="30" fillId="0" borderId="45" xfId="0" applyNumberFormat="1" applyFont="1" applyFill="1" applyBorder="1" applyAlignment="1" applyProtection="1">
      <alignment vertical="center"/>
      <protection/>
    </xf>
    <xf numFmtId="49" fontId="30" fillId="0" borderId="27" xfId="0" applyNumberFormat="1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vertical="center"/>
      <protection/>
    </xf>
    <xf numFmtId="49" fontId="30" fillId="0" borderId="25" xfId="0" applyNumberFormat="1" applyFont="1" applyFill="1" applyBorder="1" applyAlignment="1" applyProtection="1">
      <alignment vertical="center"/>
      <protection/>
    </xf>
    <xf numFmtId="49" fontId="30" fillId="0" borderId="23" xfId="0" applyNumberFormat="1" applyFont="1" applyFill="1" applyBorder="1" applyAlignment="1">
      <alignment horizontal="left" vertical="center"/>
    </xf>
    <xf numFmtId="0" fontId="0" fillId="0" borderId="36" xfId="0" applyFont="1" applyFill="1" applyBorder="1" applyAlignment="1" applyProtection="1">
      <alignment vertical="center"/>
      <protection/>
    </xf>
    <xf numFmtId="0" fontId="26" fillId="0" borderId="41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30" fillId="0" borderId="33" xfId="0" applyNumberFormat="1" applyFont="1" applyFill="1" applyBorder="1" applyAlignment="1" applyProtection="1">
      <alignment horizontal="right" vertical="center"/>
      <protection/>
    </xf>
    <xf numFmtId="37" fontId="30" fillId="0" borderId="22" xfId="0" applyNumberFormat="1" applyFont="1" applyFill="1" applyBorder="1" applyAlignment="1" applyProtection="1">
      <alignment vertical="center"/>
      <protection/>
    </xf>
    <xf numFmtId="37" fontId="30" fillId="0" borderId="39" xfId="0" applyNumberFormat="1" applyFont="1" applyFill="1" applyBorder="1" applyAlignment="1" applyProtection="1">
      <alignment vertical="center"/>
      <protection/>
    </xf>
    <xf numFmtId="37" fontId="3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29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Continuous" vertical="center"/>
      <protection/>
    </xf>
    <xf numFmtId="0" fontId="0" fillId="33" borderId="30" xfId="0" applyFont="1" applyFill="1" applyBorder="1" applyAlignment="1" applyProtection="1">
      <alignment horizontal="centerContinuous" vertical="center"/>
      <protection/>
    </xf>
    <xf numFmtId="0" fontId="27" fillId="33" borderId="29" xfId="0" applyFont="1" applyFill="1" applyBorder="1" applyAlignment="1" applyProtection="1">
      <alignment horizontal="center" vertical="center"/>
      <protection/>
    </xf>
    <xf numFmtId="0" fontId="27" fillId="33" borderId="31" xfId="0" applyFont="1" applyFill="1" applyBorder="1" applyAlignment="1" applyProtection="1">
      <alignment horizontal="center" vertical="center"/>
      <protection/>
    </xf>
    <xf numFmtId="0" fontId="27" fillId="33" borderId="5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Continuous" vertical="center"/>
      <protection/>
    </xf>
    <xf numFmtId="0" fontId="0" fillId="33" borderId="41" xfId="0" applyFont="1" applyFill="1" applyBorder="1" applyAlignment="1" applyProtection="1">
      <alignment horizontal="centerContinuous" vertical="center"/>
      <protection/>
    </xf>
    <xf numFmtId="0" fontId="0" fillId="33" borderId="36" xfId="0" applyFont="1" applyFill="1" applyBorder="1" applyAlignment="1" applyProtection="1">
      <alignment horizontal="centerContinuous" vertical="center"/>
      <protection/>
    </xf>
    <xf numFmtId="0" fontId="26" fillId="33" borderId="41" xfId="0" applyFont="1" applyFill="1" applyBorder="1" applyAlignment="1" applyProtection="1">
      <alignment horizontal="centerContinuous" vertical="center"/>
      <protection/>
    </xf>
    <xf numFmtId="0" fontId="0" fillId="33" borderId="54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26" fillId="33" borderId="18" xfId="0" applyFont="1" applyFill="1" applyBorder="1" applyAlignment="1" applyProtection="1">
      <alignment horizontal="center" vertical="center"/>
      <protection/>
    </xf>
    <xf numFmtId="0" fontId="30" fillId="33" borderId="13" xfId="0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>
      <alignment vertical="center"/>
    </xf>
    <xf numFmtId="0" fontId="30" fillId="33" borderId="14" xfId="0" applyFont="1" applyFill="1" applyBorder="1" applyAlignment="1" applyProtection="1">
      <alignment horizontal="center" vertical="center"/>
      <protection/>
    </xf>
    <xf numFmtId="0" fontId="30" fillId="33" borderId="33" xfId="0" applyFont="1" applyFill="1" applyBorder="1" applyAlignment="1" applyProtection="1">
      <alignment horizontal="center" vertical="center"/>
      <protection/>
    </xf>
    <xf numFmtId="0" fontId="30" fillId="33" borderId="47" xfId="0" applyFont="1" applyFill="1" applyBorder="1" applyAlignment="1" applyProtection="1">
      <alignment horizontal="center" vertical="center"/>
      <protection/>
    </xf>
    <xf numFmtId="0" fontId="30" fillId="33" borderId="46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center" vertical="center"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49" fontId="30" fillId="33" borderId="0" xfId="0" applyNumberFormat="1" applyFont="1" applyFill="1" applyAlignment="1">
      <alignment horizontal="left" vertical="center"/>
    </xf>
    <xf numFmtId="37" fontId="30" fillId="33" borderId="14" xfId="0" applyNumberFormat="1" applyFont="1" applyFill="1" applyBorder="1" applyAlignment="1" applyProtection="1">
      <alignment vertical="center"/>
      <protection/>
    </xf>
    <xf numFmtId="37" fontId="30" fillId="33" borderId="33" xfId="0" applyNumberFormat="1" applyFont="1" applyFill="1" applyBorder="1" applyAlignment="1" applyProtection="1">
      <alignment vertical="center"/>
      <protection/>
    </xf>
    <xf numFmtId="37" fontId="30" fillId="33" borderId="14" xfId="0" applyNumberFormat="1" applyFont="1" applyFill="1" applyBorder="1" applyAlignment="1" applyProtection="1">
      <alignment horizontal="center" vertical="center"/>
      <protection/>
    </xf>
    <xf numFmtId="37" fontId="30" fillId="33" borderId="27" xfId="0" applyNumberFormat="1" applyFont="1" applyFill="1" applyBorder="1" applyAlignment="1" applyProtection="1">
      <alignment horizontal="center" vertical="center"/>
      <protection/>
    </xf>
    <xf numFmtId="37" fontId="30" fillId="33" borderId="14" xfId="0" applyNumberFormat="1" applyFont="1" applyFill="1" applyBorder="1" applyAlignment="1" applyProtection="1">
      <alignment horizontal="right" vertical="center"/>
      <protection/>
    </xf>
    <xf numFmtId="0" fontId="30" fillId="33" borderId="14" xfId="0" applyFont="1" applyFill="1" applyBorder="1" applyAlignment="1" applyProtection="1">
      <alignment vertical="center"/>
      <protection/>
    </xf>
    <xf numFmtId="0" fontId="30" fillId="33" borderId="33" xfId="0" applyFont="1" applyFill="1" applyBorder="1" applyAlignment="1" applyProtection="1">
      <alignment horizontal="right" vertical="center"/>
      <protection/>
    </xf>
    <xf numFmtId="0" fontId="30" fillId="33" borderId="14" xfId="0" applyFont="1" applyFill="1" applyBorder="1" applyAlignment="1" applyProtection="1">
      <alignment horizontal="right" vertical="center"/>
      <protection/>
    </xf>
    <xf numFmtId="0" fontId="30" fillId="33" borderId="15" xfId="0" applyFont="1" applyFill="1" applyBorder="1" applyAlignment="1" applyProtection="1">
      <alignment horizontal="right" vertical="center"/>
      <protection/>
    </xf>
    <xf numFmtId="49" fontId="30" fillId="33" borderId="13" xfId="0" applyNumberFormat="1" applyFont="1" applyFill="1" applyBorder="1" applyAlignment="1" applyProtection="1">
      <alignment horizontal="left" vertical="center"/>
      <protection/>
    </xf>
    <xf numFmtId="0" fontId="30" fillId="33" borderId="15" xfId="0" applyFont="1" applyFill="1" applyBorder="1" applyAlignment="1" applyProtection="1">
      <alignment vertical="center"/>
      <protection/>
    </xf>
    <xf numFmtId="49" fontId="30" fillId="33" borderId="13" xfId="0" applyNumberFormat="1" applyFont="1" applyFill="1" applyBorder="1" applyAlignment="1" applyProtection="1">
      <alignment vertical="center"/>
      <protection/>
    </xf>
    <xf numFmtId="0" fontId="30" fillId="33" borderId="33" xfId="0" applyFont="1" applyFill="1" applyBorder="1" applyAlignment="1" applyProtection="1">
      <alignment vertical="center"/>
      <protection/>
    </xf>
    <xf numFmtId="37" fontId="30" fillId="33" borderId="14" xfId="0" applyNumberFormat="1" applyFont="1" applyFill="1" applyBorder="1" applyAlignment="1" applyProtection="1">
      <alignment horizontal="center" vertical="center"/>
      <protection/>
    </xf>
    <xf numFmtId="37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27" xfId="0" applyFont="1" applyFill="1" applyBorder="1" applyAlignment="1" applyProtection="1">
      <alignment vertical="center"/>
      <protection/>
    </xf>
    <xf numFmtId="49" fontId="30" fillId="33" borderId="13" xfId="0" applyNumberFormat="1" applyFont="1" applyFill="1" applyBorder="1" applyAlignment="1" applyProtection="1">
      <alignment horizontal="center" vertical="center"/>
      <protection/>
    </xf>
    <xf numFmtId="37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3" xfId="0" applyFont="1" applyFill="1" applyBorder="1" applyAlignment="1" applyProtection="1">
      <alignment horizontal="left" vertical="center"/>
      <protection/>
    </xf>
    <xf numFmtId="0" fontId="30" fillId="33" borderId="19" xfId="0" applyFont="1" applyFill="1" applyBorder="1" applyAlignment="1" applyProtection="1">
      <alignment horizontal="right" vertical="center"/>
      <protection/>
    </xf>
    <xf numFmtId="0" fontId="30" fillId="33" borderId="13" xfId="0" applyFont="1" applyFill="1" applyBorder="1" applyAlignment="1" applyProtection="1" quotePrefix="1">
      <alignment horizontal="left" vertical="center"/>
      <protection/>
    </xf>
    <xf numFmtId="49" fontId="30" fillId="33" borderId="0" xfId="0" applyNumberFormat="1" applyFont="1" applyFill="1" applyBorder="1" applyAlignment="1">
      <alignment horizontal="left" vertical="center"/>
    </xf>
    <xf numFmtId="37" fontId="30" fillId="33" borderId="19" xfId="0" applyNumberFormat="1" applyFont="1" applyFill="1" applyBorder="1" applyAlignment="1" applyProtection="1">
      <alignment vertical="center"/>
      <protection/>
    </xf>
    <xf numFmtId="49" fontId="30" fillId="33" borderId="28" xfId="0" applyNumberFormat="1" applyFont="1" applyFill="1" applyBorder="1" applyAlignment="1">
      <alignment horizontal="left" vertical="center"/>
    </xf>
    <xf numFmtId="0" fontId="30" fillId="33" borderId="44" xfId="0" applyFont="1" applyFill="1" applyBorder="1" applyAlignment="1" applyProtection="1" quotePrefix="1">
      <alignment horizontal="left" vertical="center"/>
      <protection/>
    </xf>
    <xf numFmtId="0" fontId="0" fillId="33" borderId="44" xfId="0" applyFont="1" applyFill="1" applyBorder="1" applyAlignment="1">
      <alignment vertical="center"/>
    </xf>
    <xf numFmtId="37" fontId="30" fillId="33" borderId="44" xfId="0" applyNumberFormat="1" applyFont="1" applyFill="1" applyBorder="1" applyAlignment="1" applyProtection="1">
      <alignment vertical="center"/>
      <protection/>
    </xf>
    <xf numFmtId="0" fontId="30" fillId="33" borderId="44" xfId="0" applyFont="1" applyFill="1" applyBorder="1" applyAlignment="1" applyProtection="1">
      <alignment horizontal="right" vertical="center"/>
      <protection/>
    </xf>
    <xf numFmtId="0" fontId="30" fillId="33" borderId="44" xfId="0" applyFont="1" applyFill="1" applyBorder="1" applyAlignment="1" applyProtection="1">
      <alignment vertical="center"/>
      <protection/>
    </xf>
    <xf numFmtId="0" fontId="30" fillId="33" borderId="31" xfId="0" applyFont="1" applyFill="1" applyBorder="1" applyAlignment="1" applyProtection="1">
      <alignment horizontal="right" vertical="center"/>
      <protection/>
    </xf>
    <xf numFmtId="37" fontId="30" fillId="33" borderId="31" xfId="0" applyNumberFormat="1" applyFont="1" applyFill="1" applyBorder="1" applyAlignment="1" applyProtection="1">
      <alignment vertical="center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distributed" wrapText="1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distributed" wrapText="1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>
      <alignment vertical="center"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distributed" wrapText="1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49" fontId="30" fillId="33" borderId="45" xfId="0" applyNumberFormat="1" applyFont="1" applyFill="1" applyBorder="1" applyAlignment="1" applyProtection="1">
      <alignment vertical="center"/>
      <protection/>
    </xf>
    <xf numFmtId="49" fontId="30" fillId="33" borderId="46" xfId="0" applyNumberFormat="1" applyFont="1" applyFill="1" applyBorder="1" applyAlignment="1">
      <alignment horizontal="left" vertical="center"/>
    </xf>
    <xf numFmtId="0" fontId="30" fillId="33" borderId="38" xfId="0" applyFont="1" applyFill="1" applyBorder="1" applyAlignment="1" applyProtection="1">
      <alignment horizontal="right" vertical="center"/>
      <protection/>
    </xf>
    <xf numFmtId="0" fontId="30" fillId="33" borderId="19" xfId="0" applyFont="1" applyFill="1" applyBorder="1" applyAlignment="1">
      <alignment horizontal="right" vertical="center"/>
    </xf>
    <xf numFmtId="37" fontId="30" fillId="33" borderId="19" xfId="0" applyNumberFormat="1" applyFont="1" applyFill="1" applyBorder="1" applyAlignment="1" applyProtection="1">
      <alignment horizontal="right" vertical="center"/>
      <protection/>
    </xf>
    <xf numFmtId="49" fontId="30" fillId="33" borderId="27" xfId="0" applyNumberFormat="1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vertical="center"/>
      <protection/>
    </xf>
    <xf numFmtId="37" fontId="30" fillId="33" borderId="40" xfId="0" applyNumberFormat="1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right" vertical="center"/>
      <protection/>
    </xf>
    <xf numFmtId="0" fontId="30" fillId="33" borderId="0" xfId="0" applyFont="1" applyFill="1" applyBorder="1" applyAlignment="1">
      <alignment horizontal="right" vertical="center"/>
    </xf>
    <xf numFmtId="0" fontId="30" fillId="33" borderId="51" xfId="0" applyFont="1" applyFill="1" applyBorder="1" applyAlignment="1" applyProtection="1">
      <alignment horizontal="right" vertical="center"/>
      <protection/>
    </xf>
    <xf numFmtId="49" fontId="30" fillId="33" borderId="25" xfId="0" applyNumberFormat="1" applyFont="1" applyFill="1" applyBorder="1" applyAlignment="1" applyProtection="1">
      <alignment vertical="center"/>
      <protection/>
    </xf>
    <xf numFmtId="49" fontId="30" fillId="33" borderId="23" xfId="0" applyNumberFormat="1" applyFont="1" applyFill="1" applyBorder="1" applyAlignment="1">
      <alignment horizontal="left" vertical="center"/>
    </xf>
    <xf numFmtId="37" fontId="30" fillId="33" borderId="48" xfId="0" applyNumberFormat="1" applyFont="1" applyFill="1" applyBorder="1" applyAlignment="1" applyProtection="1">
      <alignment vertical="center"/>
      <protection/>
    </xf>
    <xf numFmtId="0" fontId="30" fillId="33" borderId="23" xfId="0" applyFont="1" applyFill="1" applyBorder="1" applyAlignment="1" applyProtection="1">
      <alignment horizontal="right" vertical="center"/>
      <protection/>
    </xf>
    <xf numFmtId="0" fontId="30" fillId="33" borderId="20" xfId="0" applyFont="1" applyFill="1" applyBorder="1" applyAlignment="1">
      <alignment horizontal="right" vertical="center"/>
    </xf>
    <xf numFmtId="0" fontId="30" fillId="33" borderId="23" xfId="0" applyFont="1" applyFill="1" applyBorder="1" applyAlignment="1">
      <alignment horizontal="right" vertical="center"/>
    </xf>
    <xf numFmtId="0" fontId="30" fillId="33" borderId="22" xfId="0" applyFont="1" applyFill="1" applyBorder="1" applyAlignment="1" applyProtection="1">
      <alignment horizontal="right" vertical="center"/>
      <protection/>
    </xf>
    <xf numFmtId="0" fontId="30" fillId="33" borderId="20" xfId="0" applyFont="1" applyFill="1" applyBorder="1" applyAlignment="1" applyProtection="1">
      <alignment horizontal="right" vertical="center"/>
      <protection/>
    </xf>
    <xf numFmtId="37" fontId="30" fillId="33" borderId="20" xfId="0" applyNumberFormat="1" applyFont="1" applyFill="1" applyBorder="1" applyAlignment="1" applyProtection="1">
      <alignment horizontal="right" vertical="center"/>
      <protection/>
    </xf>
    <xf numFmtId="0" fontId="30" fillId="33" borderId="56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7" fillId="33" borderId="29" xfId="0" applyFont="1" applyFill="1" applyBorder="1" applyAlignment="1" applyProtection="1">
      <alignment horizontal="center" vertical="center"/>
      <protection/>
    </xf>
    <xf numFmtId="0" fontId="27" fillId="33" borderId="31" xfId="0" applyFont="1" applyFill="1" applyBorder="1" applyAlignment="1" applyProtection="1">
      <alignment horizontal="center" vertical="center"/>
      <protection/>
    </xf>
    <xf numFmtId="0" fontId="27" fillId="33" borderId="5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36" xfId="0" applyFont="1" applyFill="1" applyBorder="1" applyAlignment="1" applyProtection="1">
      <alignment vertical="center"/>
      <protection/>
    </xf>
    <xf numFmtId="0" fontId="26" fillId="33" borderId="41" xfId="0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>
      <alignment vertical="center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>
      <alignment vertical="center"/>
    </xf>
    <xf numFmtId="0" fontId="0" fillId="33" borderId="17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37" fontId="30" fillId="33" borderId="33" xfId="0" applyNumberFormat="1" applyFont="1" applyFill="1" applyBorder="1" applyAlignment="1" applyProtection="1">
      <alignment horizontal="right" vertical="center"/>
      <protection/>
    </xf>
    <xf numFmtId="37" fontId="30" fillId="33" borderId="22" xfId="0" applyNumberFormat="1" applyFont="1" applyFill="1" applyBorder="1" applyAlignment="1" applyProtection="1">
      <alignment vertical="center"/>
      <protection/>
    </xf>
    <xf numFmtId="37" fontId="30" fillId="33" borderId="39" xfId="0" applyNumberFormat="1" applyFont="1" applyFill="1" applyBorder="1" applyAlignment="1" applyProtection="1">
      <alignment vertical="center"/>
      <protection/>
    </xf>
    <xf numFmtId="37" fontId="30" fillId="33" borderId="22" xfId="0" applyNumberFormat="1" applyFont="1" applyFill="1" applyBorder="1" applyAlignment="1" applyProtection="1">
      <alignment horizontal="right" vertical="center"/>
      <protection/>
    </xf>
    <xf numFmtId="0" fontId="30" fillId="33" borderId="22" xfId="0" applyFont="1" applyFill="1" applyBorder="1" applyAlignment="1" applyProtection="1">
      <alignment vertical="center"/>
      <protection/>
    </xf>
    <xf numFmtId="37" fontId="30" fillId="33" borderId="39" xfId="0" applyNumberFormat="1" applyFont="1" applyFill="1" applyBorder="1" applyAlignment="1" applyProtection="1">
      <alignment horizontal="right" vertical="center"/>
      <protection/>
    </xf>
    <xf numFmtId="0" fontId="30" fillId="33" borderId="21" xfId="0" applyFont="1" applyFill="1" applyBorder="1" applyAlignment="1" applyProtection="1">
      <alignment horizontal="right" vertical="center"/>
      <protection/>
    </xf>
    <xf numFmtId="37" fontId="30" fillId="33" borderId="0" xfId="0" applyNumberFormat="1" applyFont="1" applyFill="1" applyBorder="1" applyAlignment="1" applyProtection="1">
      <alignment horizontal="right"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37" fontId="30" fillId="33" borderId="0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centerContinuous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180" fontId="30" fillId="33" borderId="38" xfId="0" applyNumberFormat="1" applyFont="1" applyFill="1" applyBorder="1" applyAlignment="1" applyProtection="1">
      <alignment horizontal="right" vertical="center"/>
      <protection/>
    </xf>
    <xf numFmtId="180" fontId="30" fillId="33" borderId="19" xfId="0" applyNumberFormat="1" applyFont="1" applyFill="1" applyBorder="1" applyAlignment="1" applyProtection="1">
      <alignment horizontal="right" vertical="center"/>
      <protection/>
    </xf>
    <xf numFmtId="180" fontId="30" fillId="33" borderId="15" xfId="0" applyNumberFormat="1" applyFont="1" applyFill="1" applyBorder="1" applyAlignment="1" applyProtection="1">
      <alignment horizontal="right" vertical="center"/>
      <protection/>
    </xf>
    <xf numFmtId="180" fontId="30" fillId="33" borderId="14" xfId="0" applyNumberFormat="1" applyFont="1" applyFill="1" applyBorder="1" applyAlignment="1" applyProtection="1">
      <alignment horizontal="right" vertical="center"/>
      <protection/>
    </xf>
    <xf numFmtId="180" fontId="30" fillId="33" borderId="27" xfId="0" applyNumberFormat="1" applyFont="1" applyFill="1" applyBorder="1" applyAlignment="1" applyProtection="1">
      <alignment horizontal="right" vertical="center"/>
      <protection/>
    </xf>
    <xf numFmtId="180" fontId="30" fillId="33" borderId="0" xfId="0" applyNumberFormat="1" applyFont="1" applyFill="1" applyBorder="1" applyAlignment="1" applyProtection="1">
      <alignment horizontal="right" vertical="center"/>
      <protection/>
    </xf>
    <xf numFmtId="180" fontId="30" fillId="33" borderId="49" xfId="0" applyNumberFormat="1" applyFont="1" applyFill="1" applyBorder="1" applyAlignment="1" applyProtection="1">
      <alignment horizontal="right" vertical="center"/>
      <protection/>
    </xf>
    <xf numFmtId="180" fontId="30" fillId="33" borderId="22" xfId="0" applyNumberFormat="1" applyFont="1" applyFill="1" applyBorder="1" applyAlignment="1" applyProtection="1">
      <alignment horizontal="right" vertical="center"/>
      <protection/>
    </xf>
    <xf numFmtId="180" fontId="30" fillId="33" borderId="20" xfId="0" applyNumberFormat="1" applyFont="1" applyFill="1" applyBorder="1" applyAlignment="1" applyProtection="1">
      <alignment horizontal="right" vertical="center"/>
      <protection/>
    </xf>
    <xf numFmtId="180" fontId="30" fillId="33" borderId="28" xfId="0" applyNumberFormat="1" applyFont="1" applyFill="1" applyBorder="1" applyAlignment="1" applyProtection="1">
      <alignment horizontal="right" vertical="center"/>
      <protection/>
    </xf>
    <xf numFmtId="180" fontId="30" fillId="33" borderId="23" xfId="0" applyNumberFormat="1" applyFont="1" applyFill="1" applyBorder="1" applyAlignment="1" applyProtection="1">
      <alignment horizontal="right" vertical="center"/>
      <protection/>
    </xf>
    <xf numFmtId="180" fontId="30" fillId="33" borderId="21" xfId="0" applyNumberFormat="1" applyFont="1" applyFill="1" applyBorder="1" applyAlignment="1" applyProtection="1">
      <alignment horizontal="right"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 vertical="center"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55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>
      <alignment vertical="center"/>
    </xf>
    <xf numFmtId="37" fontId="30" fillId="0" borderId="15" xfId="0" applyNumberFormat="1" applyFont="1" applyFill="1" applyBorder="1" applyAlignment="1" applyProtection="1">
      <alignment horizontal="right" vertical="center"/>
      <protection/>
    </xf>
    <xf numFmtId="37" fontId="30" fillId="0" borderId="15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 quotePrefix="1">
      <alignment vertical="center"/>
      <protection/>
    </xf>
    <xf numFmtId="49" fontId="30" fillId="0" borderId="25" xfId="0" applyNumberFormat="1" applyFont="1" applyFill="1" applyBorder="1" applyAlignment="1" applyProtection="1" quotePrefix="1">
      <alignment vertical="center"/>
      <protection/>
    </xf>
    <xf numFmtId="49" fontId="30" fillId="0" borderId="28" xfId="0" applyNumberFormat="1" applyFont="1" applyFill="1" applyBorder="1" applyAlignment="1" applyProtection="1">
      <alignment horizontal="left" vertical="center"/>
      <protection/>
    </xf>
    <xf numFmtId="37" fontId="30" fillId="0" borderId="21" xfId="0" applyNumberFormat="1" applyFont="1" applyFill="1" applyBorder="1" applyAlignment="1" applyProtection="1">
      <alignment horizontal="right" vertical="center"/>
      <protection/>
    </xf>
    <xf numFmtId="0" fontId="30" fillId="0" borderId="31" xfId="0" applyFont="1" applyFill="1" applyBorder="1" applyAlignment="1" applyProtection="1" quotePrefix="1">
      <alignment horizontal="left" vertical="center"/>
      <protection/>
    </xf>
    <xf numFmtId="49" fontId="30" fillId="0" borderId="44" xfId="0" applyNumberFormat="1" applyFont="1" applyFill="1" applyBorder="1" applyAlignment="1">
      <alignment horizontal="left" vertical="center"/>
    </xf>
    <xf numFmtId="37" fontId="3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49" fontId="30" fillId="0" borderId="24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vertical="center"/>
      <protection/>
    </xf>
    <xf numFmtId="38" fontId="30" fillId="0" borderId="47" xfId="48" applyFont="1" applyFill="1" applyBorder="1" applyAlignment="1" applyProtection="1">
      <alignment vertical="center"/>
      <protection/>
    </xf>
    <xf numFmtId="38" fontId="30" fillId="0" borderId="58" xfId="48" applyFont="1" applyFill="1" applyBorder="1" applyAlignment="1" applyProtection="1">
      <alignment horizontal="right" vertical="center"/>
      <protection/>
    </xf>
    <xf numFmtId="38" fontId="30" fillId="0" borderId="34" xfId="48" applyFont="1" applyFill="1" applyBorder="1" applyAlignment="1" applyProtection="1">
      <alignment horizontal="right" vertical="center"/>
      <protection/>
    </xf>
    <xf numFmtId="38" fontId="30" fillId="0" borderId="35" xfId="48" applyFont="1" applyFill="1" applyBorder="1" applyAlignment="1" applyProtection="1">
      <alignment horizontal="right" vertical="center"/>
      <protection/>
    </xf>
    <xf numFmtId="38" fontId="30" fillId="0" borderId="14" xfId="48" applyFont="1" applyFill="1" applyBorder="1" applyAlignment="1" applyProtection="1">
      <alignment vertical="center"/>
      <protection/>
    </xf>
    <xf numFmtId="38" fontId="30" fillId="0" borderId="38" xfId="48" applyFont="1" applyFill="1" applyBorder="1" applyAlignment="1" applyProtection="1">
      <alignment horizontal="right" vertical="center"/>
      <protection/>
    </xf>
    <xf numFmtId="38" fontId="30" fillId="0" borderId="19" xfId="48" applyFont="1" applyFill="1" applyBorder="1" applyAlignment="1" applyProtection="1">
      <alignment horizontal="right" vertical="center"/>
      <protection/>
    </xf>
    <xf numFmtId="38" fontId="30" fillId="0" borderId="15" xfId="48" applyFont="1" applyFill="1" applyBorder="1" applyAlignment="1" applyProtection="1">
      <alignment horizontal="right" vertical="center"/>
      <protection/>
    </xf>
    <xf numFmtId="38" fontId="30" fillId="0" borderId="22" xfId="48" applyFont="1" applyFill="1" applyBorder="1" applyAlignment="1" applyProtection="1">
      <alignment vertical="center"/>
      <protection/>
    </xf>
    <xf numFmtId="38" fontId="30" fillId="0" borderId="49" xfId="48" applyFont="1" applyFill="1" applyBorder="1" applyAlignment="1" applyProtection="1">
      <alignment horizontal="right" vertical="center"/>
      <protection/>
    </xf>
    <xf numFmtId="38" fontId="30" fillId="0" borderId="20" xfId="48" applyFont="1" applyFill="1" applyBorder="1" applyAlignment="1" applyProtection="1">
      <alignment horizontal="right" vertical="center"/>
      <protection/>
    </xf>
    <xf numFmtId="38" fontId="30" fillId="0" borderId="21" xfId="48" applyFont="1" applyFill="1" applyBorder="1" applyAlignment="1" applyProtection="1">
      <alignment horizontal="right" vertical="center"/>
      <protection/>
    </xf>
    <xf numFmtId="38" fontId="30" fillId="0" borderId="0" xfId="48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30" fillId="0" borderId="21" xfId="0" applyNumberFormat="1" applyFont="1" applyFill="1" applyBorder="1" applyAlignment="1" applyProtection="1">
      <alignment vertical="center"/>
      <protection/>
    </xf>
    <xf numFmtId="37" fontId="30" fillId="0" borderId="23" xfId="0" applyNumberFormat="1" applyFont="1" applyFill="1" applyBorder="1" applyAlignment="1" applyProtection="1">
      <alignment vertical="center"/>
      <protection/>
    </xf>
    <xf numFmtId="38" fontId="30" fillId="0" borderId="59" xfId="48" applyFont="1" applyFill="1" applyBorder="1" applyAlignment="1" applyProtection="1">
      <alignment vertical="center"/>
      <protection/>
    </xf>
    <xf numFmtId="37" fontId="30" fillId="0" borderId="46" xfId="48" applyNumberFormat="1" applyFont="1" applyFill="1" applyBorder="1" applyAlignment="1" applyProtection="1">
      <alignment horizontal="right" vertical="center"/>
      <protection/>
    </xf>
    <xf numFmtId="37" fontId="30" fillId="0" borderId="34" xfId="48" applyNumberFormat="1" applyFont="1" applyFill="1" applyBorder="1" applyAlignment="1" applyProtection="1">
      <alignment horizontal="right" vertical="center"/>
      <protection/>
    </xf>
    <xf numFmtId="37" fontId="30" fillId="0" borderId="35" xfId="48" applyNumberFormat="1" applyFont="1" applyFill="1" applyBorder="1" applyAlignment="1" applyProtection="1">
      <alignment horizontal="right" vertical="center"/>
      <protection/>
    </xf>
    <xf numFmtId="38" fontId="30" fillId="0" borderId="40" xfId="48" applyFont="1" applyFill="1" applyBorder="1" applyAlignment="1" applyProtection="1">
      <alignment vertical="center"/>
      <protection/>
    </xf>
    <xf numFmtId="37" fontId="30" fillId="0" borderId="27" xfId="48" applyNumberFormat="1" applyFont="1" applyFill="1" applyBorder="1" applyAlignment="1" applyProtection="1">
      <alignment horizontal="right" vertical="center"/>
      <protection/>
    </xf>
    <xf numFmtId="37" fontId="30" fillId="0" borderId="19" xfId="48" applyNumberFormat="1" applyFont="1" applyFill="1" applyBorder="1" applyAlignment="1" applyProtection="1">
      <alignment horizontal="right" vertical="center"/>
      <protection/>
    </xf>
    <xf numFmtId="37" fontId="30" fillId="0" borderId="15" xfId="48" applyNumberFormat="1" applyFont="1" applyFill="1" applyBorder="1" applyAlignment="1" applyProtection="1">
      <alignment horizontal="right" vertical="center"/>
      <protection/>
    </xf>
    <xf numFmtId="37" fontId="30" fillId="0" borderId="38" xfId="48" applyNumberFormat="1" applyFont="1" applyFill="1" applyBorder="1" applyAlignment="1" applyProtection="1">
      <alignment horizontal="right" vertical="center"/>
      <protection/>
    </xf>
    <xf numFmtId="37" fontId="30" fillId="0" borderId="49" xfId="48" applyNumberFormat="1" applyFont="1" applyFill="1" applyBorder="1" applyAlignment="1" applyProtection="1">
      <alignment horizontal="right" vertical="center"/>
      <protection/>
    </xf>
    <xf numFmtId="37" fontId="30" fillId="0" borderId="20" xfId="48" applyNumberFormat="1" applyFont="1" applyFill="1" applyBorder="1" applyAlignment="1" applyProtection="1">
      <alignment horizontal="right" vertical="center"/>
      <protection/>
    </xf>
    <xf numFmtId="37" fontId="30" fillId="0" borderId="21" xfId="48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ill="1" applyBorder="1" applyAlignment="1" applyProtection="1" quotePrefix="1">
      <alignment horizontal="left" vertical="center"/>
      <protection/>
    </xf>
    <xf numFmtId="0" fontId="0" fillId="0" borderId="38" xfId="48" applyNumberFormat="1" applyFont="1" applyFill="1" applyBorder="1" applyAlignment="1">
      <alignment horizontal="right" vertical="center"/>
    </xf>
    <xf numFmtId="0" fontId="0" fillId="0" borderId="19" xfId="48" applyNumberFormat="1" applyFont="1" applyFill="1" applyBorder="1" applyAlignment="1">
      <alignment horizontal="right" vertical="center"/>
    </xf>
    <xf numFmtId="0" fontId="0" fillId="0" borderId="15" xfId="48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left" vertical="center"/>
    </xf>
    <xf numFmtId="0" fontId="0" fillId="0" borderId="27" xfId="48" applyNumberFormat="1" applyFont="1" applyFill="1" applyBorder="1" applyAlignment="1">
      <alignment horizontal="right" vertical="center"/>
    </xf>
    <xf numFmtId="0" fontId="0" fillId="0" borderId="51" xfId="48" applyNumberFormat="1" applyFont="1" applyFill="1" applyBorder="1" applyAlignment="1">
      <alignment horizontal="right" vertical="center"/>
    </xf>
    <xf numFmtId="49" fontId="0" fillId="0" borderId="25" xfId="0" applyNumberFormat="1" applyFill="1" applyBorder="1" applyAlignment="1" applyProtection="1" quotePrefix="1">
      <alignment horizontal="left" vertical="center"/>
      <protection/>
    </xf>
    <xf numFmtId="49" fontId="0" fillId="0" borderId="28" xfId="0" applyNumberFormat="1" applyFont="1" applyFill="1" applyBorder="1" applyAlignment="1">
      <alignment horizontal="left" vertical="center"/>
    </xf>
    <xf numFmtId="0" fontId="0" fillId="0" borderId="28" xfId="48" applyNumberFormat="1" applyFont="1" applyFill="1" applyBorder="1" applyAlignment="1">
      <alignment horizontal="right" vertical="center"/>
    </xf>
    <xf numFmtId="0" fontId="0" fillId="0" borderId="20" xfId="48" applyNumberFormat="1" applyFont="1" applyFill="1" applyBorder="1" applyAlignment="1">
      <alignment horizontal="right" vertical="center"/>
    </xf>
    <xf numFmtId="0" fontId="0" fillId="0" borderId="56" xfId="48" applyNumberFormat="1" applyFont="1" applyFill="1" applyBorder="1" applyAlignment="1">
      <alignment horizontal="right" vertical="center"/>
    </xf>
    <xf numFmtId="49" fontId="26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horizontal="centerContinuous" vertical="center"/>
      <protection/>
    </xf>
    <xf numFmtId="0" fontId="0" fillId="0" borderId="46" xfId="0" applyFill="1" applyBorder="1" applyAlignment="1">
      <alignment horizontal="centerContinuous" vertical="center"/>
    </xf>
    <xf numFmtId="0" fontId="0" fillId="0" borderId="47" xfId="0" applyFont="1" applyFill="1" applyBorder="1" applyAlignment="1" applyProtection="1">
      <alignment horizontal="centerContinuous" vertical="center"/>
      <protection/>
    </xf>
    <xf numFmtId="0" fontId="0" fillId="0" borderId="61" xfId="0" applyFill="1" applyBorder="1" applyAlignment="1">
      <alignment horizontal="centerContinuous" vertical="center"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51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2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9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distributed" wrapText="1"/>
      <protection/>
    </xf>
    <xf numFmtId="0" fontId="0" fillId="0" borderId="11" xfId="0" applyFont="1" applyFill="1" applyBorder="1" applyAlignment="1" applyProtection="1">
      <alignment horizontal="center" vertical="distributed" wrapText="1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distributed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distributed" wrapText="1"/>
      <protection/>
    </xf>
    <xf numFmtId="0" fontId="4" fillId="0" borderId="34" xfId="0" applyFont="1" applyFill="1" applyBorder="1" applyAlignment="1" applyProtection="1">
      <alignment horizontal="left" vertical="distributed" wrapText="1"/>
      <protection/>
    </xf>
    <xf numFmtId="0" fontId="0" fillId="0" borderId="14" xfId="0" applyBorder="1" applyAlignment="1">
      <alignment horizontal="center" vertical="distributed" wrapText="1"/>
    </xf>
    <xf numFmtId="0" fontId="0" fillId="0" borderId="14" xfId="0" applyFont="1" applyBorder="1" applyAlignment="1">
      <alignment horizontal="left" vertical="distributed" wrapText="1"/>
    </xf>
    <xf numFmtId="0" fontId="4" fillId="0" borderId="34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left" vertical="distributed" wrapText="1"/>
    </xf>
    <xf numFmtId="0" fontId="0" fillId="0" borderId="19" xfId="0" applyBorder="1" applyAlignment="1">
      <alignment horizontal="left" vertical="distributed" wrapText="1"/>
    </xf>
    <xf numFmtId="0" fontId="0" fillId="0" borderId="19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distributed" wrapText="1"/>
      <protection/>
    </xf>
    <xf numFmtId="0" fontId="0" fillId="0" borderId="37" xfId="0" applyFont="1" applyBorder="1" applyAlignment="1">
      <alignment horizontal="left" vertical="distributed" wrapText="1"/>
    </xf>
    <xf numFmtId="0" fontId="0" fillId="0" borderId="17" xfId="0" applyBorder="1" applyAlignment="1">
      <alignment horizontal="center" vertical="distributed" wrapText="1"/>
    </xf>
    <xf numFmtId="0" fontId="0" fillId="0" borderId="37" xfId="0" applyBorder="1" applyAlignment="1">
      <alignment horizontal="left" vertical="distributed" wrapText="1"/>
    </xf>
    <xf numFmtId="0" fontId="0" fillId="0" borderId="17" xfId="0" applyFont="1" applyBorder="1" applyAlignment="1">
      <alignment horizontal="left" vertical="distributed" wrapText="1"/>
    </xf>
    <xf numFmtId="0" fontId="8" fillId="0" borderId="17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0" fillId="0" borderId="60" xfId="0" applyNumberFormat="1" applyFont="1" applyBorder="1" applyAlignment="1" applyProtection="1">
      <alignment horizontal="right" vertical="center"/>
      <protection/>
    </xf>
    <xf numFmtId="37" fontId="0" fillId="0" borderId="47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7" fontId="0" fillId="0" borderId="38" xfId="0" applyNumberFormat="1" applyFont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horizontal="right" vertical="center"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180" fontId="0" fillId="0" borderId="38" xfId="0" applyNumberFormat="1" applyFont="1" applyBorder="1" applyAlignment="1" applyProtection="1">
      <alignment horizontal="right" vertical="center"/>
      <protection/>
    </xf>
    <xf numFmtId="180" fontId="0" fillId="0" borderId="19" xfId="0" applyNumberFormat="1" applyFont="1" applyBorder="1" applyAlignment="1" applyProtection="1">
      <alignment horizontal="right" vertical="center"/>
      <protection/>
    </xf>
    <xf numFmtId="180" fontId="0" fillId="0" borderId="15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180" fontId="0" fillId="0" borderId="14" xfId="0" applyNumberFormat="1" applyFont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distributed" vertical="center"/>
      <protection/>
    </xf>
    <xf numFmtId="180" fontId="0" fillId="0" borderId="48" xfId="0" applyNumberFormat="1" applyFont="1" applyBorder="1" applyAlignment="1" applyProtection="1">
      <alignment horizontal="right" vertical="center"/>
      <protection/>
    </xf>
    <xf numFmtId="180" fontId="0" fillId="0" borderId="49" xfId="0" applyNumberFormat="1" applyFont="1" applyBorder="1" applyAlignment="1" applyProtection="1">
      <alignment horizontal="right" vertical="center"/>
      <protection/>
    </xf>
    <xf numFmtId="180" fontId="0" fillId="0" borderId="22" xfId="0" applyNumberFormat="1" applyFont="1" applyFill="1" applyBorder="1" applyAlignment="1" applyProtection="1">
      <alignment horizontal="right" vertical="center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66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180" fontId="0" fillId="0" borderId="47" xfId="48" applyNumberFormat="1" applyFont="1" applyFill="1" applyBorder="1" applyAlignment="1" applyProtection="1">
      <alignment horizontal="right" vertical="center"/>
      <protection/>
    </xf>
    <xf numFmtId="180" fontId="0" fillId="0" borderId="58" xfId="48" applyNumberFormat="1" applyFont="1" applyFill="1" applyBorder="1" applyAlignment="1" applyProtection="1">
      <alignment horizontal="right" vertical="center"/>
      <protection/>
    </xf>
    <xf numFmtId="180" fontId="0" fillId="0" borderId="34" xfId="48" applyNumberFormat="1" applyFont="1" applyFill="1" applyBorder="1" applyAlignment="1" applyProtection="1">
      <alignment horizontal="right" vertical="center"/>
      <protection/>
    </xf>
    <xf numFmtId="180" fontId="0" fillId="0" borderId="14" xfId="48" applyNumberFormat="1" applyFont="1" applyFill="1" applyBorder="1" applyAlignment="1" applyProtection="1">
      <alignment horizontal="right" vertical="center"/>
      <protection/>
    </xf>
    <xf numFmtId="180" fontId="0" fillId="0" borderId="27" xfId="48" applyNumberFormat="1" applyFont="1" applyFill="1" applyBorder="1" applyAlignment="1" applyProtection="1">
      <alignment horizontal="right" vertical="center"/>
      <protection/>
    </xf>
    <xf numFmtId="180" fontId="0" fillId="0" borderId="35" xfId="48" applyNumberFormat="1" applyFont="1" applyFill="1" applyBorder="1" applyAlignment="1" applyProtection="1">
      <alignment horizontal="right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0" fillId="0" borderId="14" xfId="48" applyNumberFormat="1" applyFont="1" applyBorder="1" applyAlignment="1" applyProtection="1">
      <alignment horizontal="right" vertical="center"/>
      <protection/>
    </xf>
    <xf numFmtId="180" fontId="0" fillId="0" borderId="38" xfId="48" applyNumberFormat="1" applyFont="1" applyBorder="1" applyAlignment="1" applyProtection="1">
      <alignment horizontal="right" vertical="center"/>
      <protection/>
    </xf>
    <xf numFmtId="180" fontId="0" fillId="0" borderId="19" xfId="48" applyNumberFormat="1" applyFont="1" applyBorder="1" applyAlignment="1" applyProtection="1">
      <alignment horizontal="right" vertical="center"/>
      <protection/>
    </xf>
    <xf numFmtId="180" fontId="0" fillId="0" borderId="0" xfId="48" applyNumberFormat="1" applyFont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180" fontId="0" fillId="0" borderId="15" xfId="48" applyNumberFormat="1" applyFont="1" applyBorder="1" applyAlignment="1" applyProtection="1">
      <alignment horizontal="right" vertical="center"/>
      <protection/>
    </xf>
    <xf numFmtId="0" fontId="8" fillId="0" borderId="69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6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6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69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27" xfId="0" applyFont="1" applyBorder="1" applyAlignment="1">
      <alignment horizontal="distributed" vertical="center"/>
    </xf>
    <xf numFmtId="180" fontId="0" fillId="0" borderId="48" xfId="48" applyNumberFormat="1" applyFont="1" applyBorder="1" applyAlignment="1" applyProtection="1">
      <alignment horizontal="right" vertical="center"/>
      <protection/>
    </xf>
    <xf numFmtId="180" fontId="0" fillId="0" borderId="49" xfId="48" applyNumberFormat="1" applyFont="1" applyBorder="1" applyAlignment="1" applyProtection="1">
      <alignment horizontal="right" vertical="center"/>
      <protection/>
    </xf>
    <xf numFmtId="180" fontId="0" fillId="0" borderId="20" xfId="48" applyNumberFormat="1" applyFont="1" applyBorder="1" applyAlignment="1" applyProtection="1">
      <alignment horizontal="right" vertical="center"/>
      <protection/>
    </xf>
    <xf numFmtId="180" fontId="0" fillId="0" borderId="21" xfId="48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26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horizontal="left" vertical="distributed" wrapText="1"/>
      <protection/>
    </xf>
    <xf numFmtId="0" fontId="0" fillId="0" borderId="11" xfId="0" applyFont="1" applyFill="1" applyBorder="1" applyAlignment="1" applyProtection="1">
      <alignment horizontal="left" vertical="distributed" wrapText="1"/>
      <protection/>
    </xf>
    <xf numFmtId="0" fontId="0" fillId="0" borderId="11" xfId="0" applyFont="1" applyFill="1" applyBorder="1" applyAlignment="1" applyProtection="1">
      <alignment horizontal="left" vertical="distributed" wrapText="1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left" vertical="distributed" wrapText="1"/>
    </xf>
    <xf numFmtId="0" fontId="0" fillId="0" borderId="14" xfId="0" applyFont="1" applyBorder="1" applyAlignment="1">
      <alignment horizontal="left" vertical="distributed" wrapText="1"/>
    </xf>
    <xf numFmtId="0" fontId="0" fillId="0" borderId="24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left" vertical="distributed" wrapText="1"/>
    </xf>
    <xf numFmtId="179" fontId="0" fillId="0" borderId="14" xfId="0" applyNumberFormat="1" applyFont="1" applyBorder="1" applyAlignment="1" applyProtection="1">
      <alignment horizontal="right" vertical="center"/>
      <protection/>
    </xf>
    <xf numFmtId="179" fontId="0" fillId="0" borderId="58" xfId="0" applyNumberFormat="1" applyFont="1" applyBorder="1" applyAlignment="1" applyProtection="1">
      <alignment horizontal="right" vertical="center"/>
      <protection/>
    </xf>
    <xf numFmtId="179" fontId="0" fillId="0" borderId="34" xfId="0" applyNumberFormat="1" applyFont="1" applyBorder="1" applyAlignment="1" applyProtection="1">
      <alignment horizontal="right" vertical="center"/>
      <protection/>
    </xf>
    <xf numFmtId="179" fontId="0" fillId="0" borderId="3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38" xfId="0" applyNumberFormat="1" applyFont="1" applyBorder="1" applyAlignment="1" applyProtection="1">
      <alignment horizontal="right" vertical="center"/>
      <protection/>
    </xf>
    <xf numFmtId="179" fontId="0" fillId="0" borderId="19" xfId="0" applyNumberFormat="1" applyFont="1" applyBorder="1" applyAlignment="1" applyProtection="1">
      <alignment horizontal="right" vertical="center"/>
      <protection/>
    </xf>
    <xf numFmtId="179" fontId="0" fillId="0" borderId="51" xfId="0" applyNumberFormat="1" applyFont="1" applyFill="1" applyBorder="1" applyAlignment="1" applyProtection="1">
      <alignment horizontal="right" vertical="center"/>
      <protection/>
    </xf>
    <xf numFmtId="179" fontId="0" fillId="0" borderId="51" xfId="0" applyNumberFormat="1" applyFont="1" applyBorder="1" applyAlignment="1" applyProtection="1">
      <alignment horizontal="right" vertical="center"/>
      <protection/>
    </xf>
    <xf numFmtId="179" fontId="0" fillId="0" borderId="15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179" fontId="0" fillId="0" borderId="48" xfId="0" applyNumberFormat="1" applyFont="1" applyBorder="1" applyAlignment="1" applyProtection="1">
      <alignment horizontal="right" vertical="center"/>
      <protection/>
    </xf>
    <xf numFmtId="179" fontId="0" fillId="0" borderId="49" xfId="0" applyNumberFormat="1" applyFont="1" applyBorder="1" applyAlignment="1" applyProtection="1">
      <alignment horizontal="right" vertical="center"/>
      <protection/>
    </xf>
    <xf numFmtId="179" fontId="0" fillId="0" borderId="20" xfId="0" applyNumberFormat="1" applyFont="1" applyBorder="1" applyAlignment="1" applyProtection="1">
      <alignment horizontal="righ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3" fillId="0" borderId="26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33" fillId="0" borderId="41" xfId="0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right" vertical="center"/>
      <protection/>
    </xf>
    <xf numFmtId="180" fontId="0" fillId="0" borderId="22" xfId="0" applyNumberFormat="1" applyFont="1" applyBorder="1" applyAlignment="1" applyProtection="1">
      <alignment horizontal="right" vertical="center"/>
      <protection/>
    </xf>
    <xf numFmtId="180" fontId="0" fillId="0" borderId="2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180" fontId="0" fillId="0" borderId="58" xfId="0" applyNumberFormat="1" applyFont="1" applyBorder="1" applyAlignment="1" applyProtection="1">
      <alignment horizontal="right" vertical="center"/>
      <protection/>
    </xf>
    <xf numFmtId="180" fontId="0" fillId="0" borderId="27" xfId="0" applyNumberFormat="1" applyFont="1" applyBorder="1" applyAlignment="1" applyProtection="1">
      <alignment horizontal="right" vertical="center"/>
      <protection/>
    </xf>
    <xf numFmtId="180" fontId="0" fillId="0" borderId="34" xfId="0" applyNumberFormat="1" applyFont="1" applyBorder="1" applyAlignment="1" applyProtection="1">
      <alignment horizontal="right" vertical="center"/>
      <protection/>
    </xf>
    <xf numFmtId="37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0" fontId="0" fillId="0" borderId="51" xfId="0" applyNumberFormat="1" applyFont="1" applyFill="1" applyBorder="1" applyAlignment="1" applyProtection="1">
      <alignment horizontal="right" vertical="center"/>
      <protection/>
    </xf>
    <xf numFmtId="180" fontId="0" fillId="33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Border="1" applyAlignment="1" applyProtection="1">
      <alignment vertical="center"/>
      <protection/>
    </xf>
    <xf numFmtId="180" fontId="0" fillId="0" borderId="20" xfId="0" applyNumberFormat="1" applyFont="1" applyBorder="1" applyAlignment="1" applyProtection="1">
      <alignment horizontal="right" vertical="center"/>
      <protection/>
    </xf>
    <xf numFmtId="180" fontId="0" fillId="33" borderId="2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33" fillId="0" borderId="26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33" fillId="0" borderId="5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33" fillId="0" borderId="27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33" fillId="0" borderId="24" xfId="0" applyFont="1" applyFill="1" applyBorder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26" fillId="0" borderId="45" xfId="0" applyFont="1" applyFill="1" applyBorder="1" applyAlignment="1" applyProtection="1">
      <alignment horizontal="center" vertical="center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distributed" vertical="center"/>
      <protection/>
    </xf>
    <xf numFmtId="0" fontId="26" fillId="0" borderId="2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26" xfId="0" applyFill="1" applyBorder="1" applyAlignment="1">
      <alignment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4" xfId="0" applyFill="1" applyBorder="1" applyAlignment="1">
      <alignment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 applyProtection="1">
      <alignment horizontal="center"/>
      <protection/>
    </xf>
    <xf numFmtId="0" fontId="0" fillId="0" borderId="7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27" xfId="0" applyNumberFormat="1" applyFill="1" applyBorder="1" applyAlignment="1">
      <alignment/>
    </xf>
    <xf numFmtId="182" fontId="0" fillId="0" borderId="14" xfId="0" applyNumberFormat="1" applyFont="1" applyFill="1" applyBorder="1" applyAlignment="1" applyProtection="1">
      <alignment/>
      <protection/>
    </xf>
    <xf numFmtId="182" fontId="0" fillId="0" borderId="27" xfId="0" applyNumberFormat="1" applyFill="1" applyBorder="1" applyAlignment="1">
      <alignment/>
    </xf>
    <xf numFmtId="181" fontId="0" fillId="0" borderId="51" xfId="0" applyNumberFormat="1" applyFill="1" applyBorder="1" applyAlignment="1">
      <alignment/>
    </xf>
    <xf numFmtId="49" fontId="26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51" xfId="0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27" xfId="0" applyNumberFormat="1" applyFont="1" applyFill="1" applyBorder="1" applyAlignment="1" applyProtection="1">
      <alignment horizontal="center"/>
      <protection/>
    </xf>
    <xf numFmtId="181" fontId="0" fillId="0" borderId="27" xfId="0" applyNumberFormat="1" applyFont="1" applyFill="1" applyBorder="1" applyAlignment="1" applyProtection="1">
      <alignment/>
      <protection/>
    </xf>
    <xf numFmtId="182" fontId="0" fillId="0" borderId="27" xfId="0" applyNumberFormat="1" applyFont="1" applyFill="1" applyBorder="1" applyAlignment="1" applyProtection="1">
      <alignment/>
      <protection/>
    </xf>
    <xf numFmtId="181" fontId="0" fillId="0" borderId="51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 horizontal="right"/>
      <protection/>
    </xf>
    <xf numFmtId="181" fontId="0" fillId="0" borderId="51" xfId="0" applyNumberFormat="1" applyFont="1" applyFill="1" applyBorder="1" applyAlignment="1" applyProtection="1">
      <alignment horizontal="right"/>
      <protection/>
    </xf>
    <xf numFmtId="0" fontId="0" fillId="0" borderId="51" xfId="0" applyFill="1" applyBorder="1" applyAlignment="1">
      <alignment horizontal="right"/>
    </xf>
    <xf numFmtId="49" fontId="26" fillId="0" borderId="69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>
      <alignment horizontal="center"/>
    </xf>
    <xf numFmtId="181" fontId="0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82" fontId="0" fillId="0" borderId="19" xfId="0" applyNumberFormat="1" applyFont="1" applyFill="1" applyBorder="1" applyAlignment="1" applyProtection="1">
      <alignment/>
      <protection/>
    </xf>
    <xf numFmtId="182" fontId="0" fillId="0" borderId="19" xfId="0" applyNumberFormat="1" applyFill="1" applyBorder="1" applyAlignment="1">
      <alignment/>
    </xf>
    <xf numFmtId="181" fontId="0" fillId="0" borderId="19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181" fontId="0" fillId="0" borderId="27" xfId="0" applyNumberFormat="1" applyFont="1" applyFill="1" applyBorder="1" applyAlignment="1" applyProtection="1">
      <alignment horizontal="right"/>
      <protection/>
    </xf>
    <xf numFmtId="177" fontId="0" fillId="0" borderId="14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14" xfId="0" applyNumberFormat="1" applyFill="1" applyBorder="1" applyAlignment="1">
      <alignment horizontal="right"/>
    </xf>
    <xf numFmtId="177" fontId="0" fillId="0" borderId="27" xfId="0" applyNumberFormat="1" applyFill="1" applyBorder="1" applyAlignment="1">
      <alignment horizontal="right"/>
    </xf>
    <xf numFmtId="177" fontId="0" fillId="0" borderId="14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3" fontId="0" fillId="0" borderId="27" xfId="0" applyNumberFormat="1" applyFont="1" applyFill="1" applyBorder="1" applyAlignment="1">
      <alignment/>
    </xf>
    <xf numFmtId="177" fontId="0" fillId="0" borderId="5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9" fontId="26" fillId="0" borderId="25" xfId="0" applyNumberFormat="1" applyFont="1" applyFill="1" applyBorder="1" applyAlignment="1" applyProtection="1">
      <alignment horizontal="distributed"/>
      <protection/>
    </xf>
    <xf numFmtId="0" fontId="0" fillId="0" borderId="23" xfId="0" applyFill="1" applyBorder="1" applyAlignment="1">
      <alignment horizontal="distributed"/>
    </xf>
    <xf numFmtId="181" fontId="0" fillId="0" borderId="22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>
      <alignment/>
    </xf>
    <xf numFmtId="182" fontId="0" fillId="0" borderId="22" xfId="0" applyNumberFormat="1" applyFont="1" applyFill="1" applyBorder="1" applyAlignment="1" applyProtection="1">
      <alignment/>
      <protection/>
    </xf>
    <xf numFmtId="182" fontId="0" fillId="0" borderId="28" xfId="0" applyNumberFormat="1" applyFill="1" applyBorder="1" applyAlignment="1">
      <alignment/>
    </xf>
    <xf numFmtId="181" fontId="0" fillId="0" borderId="23" xfId="0" applyNumberFormat="1" applyFont="1" applyFill="1" applyBorder="1" applyAlignment="1" applyProtection="1">
      <alignment horizontal="right"/>
      <protection/>
    </xf>
    <xf numFmtId="0" fontId="0" fillId="0" borderId="56" xfId="0" applyFill="1" applyBorder="1" applyAlignment="1">
      <alignment horizontal="right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7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38" fontId="36" fillId="0" borderId="63" xfId="50" applyFont="1" applyFill="1" applyBorder="1" applyAlignment="1">
      <alignment horizontal="right" vertical="center"/>
    </xf>
    <xf numFmtId="38" fontId="36" fillId="0" borderId="42" xfId="50" applyFont="1" applyFill="1" applyBorder="1" applyAlignment="1">
      <alignment horizontal="right" vertical="center"/>
    </xf>
    <xf numFmtId="38" fontId="36" fillId="0" borderId="43" xfId="50" applyFont="1" applyFill="1" applyBorder="1" applyAlignment="1">
      <alignment horizontal="right" vertical="center"/>
    </xf>
    <xf numFmtId="0" fontId="36" fillId="0" borderId="43" xfId="0" applyFont="1" applyFill="1" applyBorder="1" applyAlignment="1">
      <alignment horizontal="right" vertical="center"/>
    </xf>
    <xf numFmtId="0" fontId="36" fillId="0" borderId="75" xfId="0" applyFont="1" applyFill="1" applyBorder="1" applyAlignment="1">
      <alignment horizontal="right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38" fontId="36" fillId="0" borderId="75" xfId="50" applyFont="1" applyFill="1" applyBorder="1" applyAlignment="1">
      <alignment horizontal="right" vertical="center"/>
    </xf>
    <xf numFmtId="0" fontId="0" fillId="0" borderId="68" xfId="0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right" vertical="center"/>
    </xf>
    <xf numFmtId="0" fontId="0" fillId="0" borderId="69" xfId="0" applyFill="1" applyBorder="1" applyAlignment="1">
      <alignment horizontal="center" vertical="center"/>
    </xf>
    <xf numFmtId="0" fontId="0" fillId="0" borderId="57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38" fontId="55" fillId="0" borderId="63" xfId="50" applyFont="1" applyFill="1" applyBorder="1" applyAlignment="1">
      <alignment horizontal="right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38" fontId="36" fillId="0" borderId="80" xfId="50" applyFont="1" applyFill="1" applyBorder="1" applyAlignment="1">
      <alignment horizontal="right" vertical="center"/>
    </xf>
    <xf numFmtId="38" fontId="36" fillId="0" borderId="81" xfId="50" applyFont="1" applyFill="1" applyBorder="1" applyAlignment="1">
      <alignment horizontal="right" vertical="center"/>
    </xf>
    <xf numFmtId="38" fontId="36" fillId="0" borderId="79" xfId="50" applyFont="1" applyFill="1" applyBorder="1" applyAlignment="1">
      <alignment horizontal="right" vertical="center"/>
    </xf>
    <xf numFmtId="0" fontId="36" fillId="0" borderId="79" xfId="0" applyFont="1" applyFill="1" applyBorder="1" applyAlignment="1">
      <alignment horizontal="right" vertical="center"/>
    </xf>
    <xf numFmtId="38" fontId="36" fillId="0" borderId="22" xfId="50" applyFont="1" applyFill="1" applyBorder="1" applyAlignment="1">
      <alignment horizontal="right" vertical="center"/>
    </xf>
    <xf numFmtId="0" fontId="36" fillId="0" borderId="56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38" fontId="0" fillId="0" borderId="0" xfId="50" applyFont="1" applyFill="1" applyBorder="1" applyAlignment="1">
      <alignment horizontal="right" vertical="center"/>
    </xf>
    <xf numFmtId="0" fontId="37" fillId="0" borderId="0" xfId="0" applyFont="1" applyFill="1" applyAlignment="1" applyProtection="1">
      <alignment/>
      <protection/>
    </xf>
    <xf numFmtId="0" fontId="0" fillId="0" borderId="1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0" fontId="0" fillId="0" borderId="63" xfId="50" applyNumberFormat="1" applyFont="1" applyFill="1" applyBorder="1" applyAlignment="1">
      <alignment horizontal="right" vertical="center"/>
    </xf>
    <xf numFmtId="180" fontId="0" fillId="0" borderId="63" xfId="50" applyNumberFormat="1" applyFon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180" fontId="0" fillId="0" borderId="63" xfId="0" applyNumberFormat="1" applyFill="1" applyBorder="1" applyAlignment="1">
      <alignment horizontal="right" vertical="center"/>
    </xf>
    <xf numFmtId="180" fontId="0" fillId="0" borderId="64" xfId="0" applyNumberForma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/>
    </xf>
    <xf numFmtId="180" fontId="0" fillId="0" borderId="64" xfId="50" applyNumberFormat="1" applyFont="1" applyFill="1" applyBorder="1" applyAlignment="1">
      <alignment horizontal="right" vertical="center"/>
    </xf>
    <xf numFmtId="180" fontId="0" fillId="0" borderId="34" xfId="50" applyNumberFormat="1" applyFon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80" xfId="50" applyNumberFormat="1" applyFont="1" applyFill="1" applyBorder="1" applyAlignment="1">
      <alignment horizontal="right" vertical="center"/>
    </xf>
    <xf numFmtId="180" fontId="0" fillId="0" borderId="20" xfId="50" applyNumberFormat="1" applyFont="1" applyFill="1" applyBorder="1" applyAlignment="1">
      <alignment horizontal="right" vertical="center"/>
    </xf>
    <xf numFmtId="180" fontId="0" fillId="0" borderId="80" xfId="0" applyNumberFormat="1" applyFill="1" applyBorder="1" applyAlignment="1">
      <alignment horizontal="right" vertical="center"/>
    </xf>
    <xf numFmtId="180" fontId="0" fillId="0" borderId="80" xfId="50" applyNumberFormat="1" applyFont="1" applyFill="1" applyBorder="1" applyAlignment="1">
      <alignment horizontal="right" vertical="center"/>
    </xf>
    <xf numFmtId="180" fontId="0" fillId="0" borderId="83" xfId="0" applyNumberForma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8</xdr:row>
      <xdr:rowOff>152400</xdr:rowOff>
    </xdr:from>
    <xdr:to>
      <xdr:col>9</xdr:col>
      <xdr:colOff>590550</xdr:colOff>
      <xdr:row>8</xdr:row>
      <xdr:rowOff>228600</xdr:rowOff>
    </xdr:to>
    <xdr:sp>
      <xdr:nvSpPr>
        <xdr:cNvPr id="1" name="AutoShape 1"/>
        <xdr:cNvSpPr>
          <a:spLocks/>
        </xdr:cNvSpPr>
      </xdr:nvSpPr>
      <xdr:spPr>
        <a:xfrm rot="5400000">
          <a:off x="7248525" y="2009775"/>
          <a:ext cx="11525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590550</xdr:colOff>
      <xdr:row>17</xdr:row>
      <xdr:rowOff>104775</xdr:rowOff>
    </xdr:from>
    <xdr:to>
      <xdr:col>10</xdr:col>
      <xdr:colOff>771525</xdr:colOff>
      <xdr:row>17</xdr:row>
      <xdr:rowOff>219075</xdr:rowOff>
    </xdr:to>
    <xdr:sp>
      <xdr:nvSpPr>
        <xdr:cNvPr id="2" name="AutoShape 2"/>
        <xdr:cNvSpPr>
          <a:spLocks/>
        </xdr:cNvSpPr>
      </xdr:nvSpPr>
      <xdr:spPr>
        <a:xfrm rot="5390282">
          <a:off x="7439025" y="4286250"/>
          <a:ext cx="2105025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7</xdr:col>
      <xdr:colOff>323850</xdr:colOff>
      <xdr:row>5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266700"/>
          <a:ext cx="5857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「医師・歯科医医師・薬剤師調査」　　第２５表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「衛生行政報告例」の報告冊子から直接転記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32"/>
  <sheetViews>
    <sheetView showGridLines="0" view="pageBreakPreview" zoomScaleSheetLayoutView="100" zoomScalePageLayoutView="0" workbookViewId="0" topLeftCell="A1">
      <selection activeCell="B67" sqref="B67"/>
    </sheetView>
  </sheetViews>
  <sheetFormatPr defaultColWidth="10.59765625" defaultRowHeight="21" customHeight="1"/>
  <cols>
    <col min="1" max="1" width="2.59765625" style="4" customWidth="1"/>
    <col min="2" max="2" width="6.59765625" style="4" customWidth="1"/>
    <col min="3" max="3" width="11.19921875" style="4" customWidth="1"/>
    <col min="4" max="4" width="8.3984375" style="4" customWidth="1"/>
    <col min="5" max="5" width="2.5" style="4" customWidth="1"/>
    <col min="6" max="9" width="8.3984375" style="4" customWidth="1"/>
    <col min="10" max="10" width="9.8984375" style="4" customWidth="1"/>
    <col min="11" max="15" width="8.3984375" style="4" customWidth="1"/>
    <col min="16" max="16" width="8.5" style="4" customWidth="1"/>
    <col min="17" max="17" width="8.3984375" style="4" customWidth="1"/>
    <col min="18" max="16384" width="10.59765625" style="4" customWidth="1"/>
  </cols>
  <sheetData>
    <row r="1" spans="1:2" ht="18" customHeight="1">
      <c r="A1" s="2"/>
      <c r="B1" s="3" t="s">
        <v>0</v>
      </c>
    </row>
    <row r="2" spans="2:16" ht="18" customHeight="1" thickBot="1">
      <c r="B2" s="5" t="s">
        <v>1</v>
      </c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7" ht="21" customHeight="1">
      <c r="B3" s="7"/>
      <c r="C3" s="35"/>
      <c r="D3" s="8"/>
      <c r="E3" s="48"/>
      <c r="F3" s="8" t="s">
        <v>2</v>
      </c>
      <c r="G3" s="8"/>
      <c r="H3" s="8"/>
      <c r="I3" s="8"/>
      <c r="J3" s="8"/>
      <c r="K3" s="8" t="s">
        <v>3</v>
      </c>
      <c r="L3" s="8" t="s">
        <v>4</v>
      </c>
      <c r="M3" s="8" t="s">
        <v>4</v>
      </c>
      <c r="N3" s="8" t="s">
        <v>5</v>
      </c>
      <c r="O3" s="8"/>
      <c r="P3" s="8" t="s">
        <v>6</v>
      </c>
      <c r="Q3" s="9" t="s">
        <v>7</v>
      </c>
    </row>
    <row r="4" spans="2:17" ht="21" customHeight="1">
      <c r="B4" s="10"/>
      <c r="C4" s="35"/>
      <c r="D4" s="11" t="s">
        <v>8</v>
      </c>
      <c r="E4" s="49"/>
      <c r="F4" s="11"/>
      <c r="G4" s="11" t="s">
        <v>9</v>
      </c>
      <c r="H4" s="11" t="s">
        <v>59</v>
      </c>
      <c r="I4" s="11" t="s">
        <v>60</v>
      </c>
      <c r="J4" s="11" t="s">
        <v>61</v>
      </c>
      <c r="K4" s="11"/>
      <c r="L4" s="11"/>
      <c r="M4" s="11"/>
      <c r="N4" s="11" t="s">
        <v>10</v>
      </c>
      <c r="O4" s="11" t="s">
        <v>11</v>
      </c>
      <c r="P4" s="11"/>
      <c r="Q4" s="12"/>
    </row>
    <row r="5" spans="2:17" ht="21" customHeight="1">
      <c r="B5" s="13"/>
      <c r="C5" s="36"/>
      <c r="D5" s="14"/>
      <c r="E5" s="50"/>
      <c r="F5" s="14" t="s">
        <v>12</v>
      </c>
      <c r="G5" s="14"/>
      <c r="H5" s="14"/>
      <c r="I5" s="14"/>
      <c r="J5" s="14"/>
      <c r="K5" s="14" t="s">
        <v>62</v>
      </c>
      <c r="L5" s="14" t="s">
        <v>13</v>
      </c>
      <c r="M5" s="14" t="s">
        <v>14</v>
      </c>
      <c r="N5" s="14" t="s">
        <v>15</v>
      </c>
      <c r="O5" s="14"/>
      <c r="P5" s="15" t="s">
        <v>96</v>
      </c>
      <c r="Q5" s="16" t="s">
        <v>16</v>
      </c>
    </row>
    <row r="6" spans="2:17" ht="21" customHeight="1">
      <c r="B6" s="33" t="s">
        <v>97</v>
      </c>
      <c r="C6" s="37" t="s">
        <v>100</v>
      </c>
      <c r="D6" s="18">
        <v>1950</v>
      </c>
      <c r="E6" s="51"/>
      <c r="F6" s="18">
        <v>675</v>
      </c>
      <c r="G6" s="18">
        <v>669</v>
      </c>
      <c r="H6" s="18">
        <v>220</v>
      </c>
      <c r="I6" s="18">
        <v>1017</v>
      </c>
      <c r="J6" s="18">
        <v>1991</v>
      </c>
      <c r="K6" s="19" t="s">
        <v>17</v>
      </c>
      <c r="L6" s="18">
        <v>5</v>
      </c>
      <c r="M6" s="19" t="s">
        <v>18</v>
      </c>
      <c r="N6" s="18">
        <v>386</v>
      </c>
      <c r="O6" s="18">
        <v>38</v>
      </c>
      <c r="P6" s="18">
        <v>42</v>
      </c>
      <c r="Q6" s="20">
        <v>199</v>
      </c>
    </row>
    <row r="7" spans="2:17" ht="21" customHeight="1">
      <c r="B7" s="17" t="s">
        <v>19</v>
      </c>
      <c r="C7" s="37" t="s">
        <v>101</v>
      </c>
      <c r="D7" s="18">
        <v>1966</v>
      </c>
      <c r="E7" s="51"/>
      <c r="F7" s="18">
        <v>663</v>
      </c>
      <c r="G7" s="18">
        <v>671</v>
      </c>
      <c r="H7" s="18">
        <v>261</v>
      </c>
      <c r="I7" s="18">
        <v>1030</v>
      </c>
      <c r="J7" s="18">
        <v>2202</v>
      </c>
      <c r="K7" s="18">
        <v>74</v>
      </c>
      <c r="L7" s="18">
        <v>5</v>
      </c>
      <c r="M7" s="19" t="s">
        <v>18</v>
      </c>
      <c r="N7" s="18">
        <v>378</v>
      </c>
      <c r="O7" s="18">
        <v>37</v>
      </c>
      <c r="P7" s="18">
        <v>37</v>
      </c>
      <c r="Q7" s="20">
        <v>176</v>
      </c>
    </row>
    <row r="8" spans="2:17" ht="21" customHeight="1">
      <c r="B8" s="21" t="s">
        <v>76</v>
      </c>
      <c r="C8" s="37" t="s">
        <v>102</v>
      </c>
      <c r="D8" s="18">
        <v>2009</v>
      </c>
      <c r="E8" s="51"/>
      <c r="F8" s="18">
        <v>665</v>
      </c>
      <c r="G8" s="18">
        <v>680</v>
      </c>
      <c r="H8" s="18">
        <v>282</v>
      </c>
      <c r="I8" s="18">
        <v>1016</v>
      </c>
      <c r="J8" s="18">
        <v>2204</v>
      </c>
      <c r="K8" s="18">
        <v>133</v>
      </c>
      <c r="L8" s="18">
        <v>5</v>
      </c>
      <c r="M8" s="19" t="s">
        <v>17</v>
      </c>
      <c r="N8" s="18">
        <v>571</v>
      </c>
      <c r="O8" s="18">
        <v>352</v>
      </c>
      <c r="P8" s="18">
        <v>319</v>
      </c>
      <c r="Q8" s="20">
        <v>185</v>
      </c>
    </row>
    <row r="9" spans="2:17" ht="21" customHeight="1" hidden="1">
      <c r="B9" s="10"/>
      <c r="C9" s="35"/>
      <c r="D9" s="18"/>
      <c r="E9" s="5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0"/>
    </row>
    <row r="10" spans="2:17" ht="21" customHeight="1" hidden="1">
      <c r="B10" s="17" t="s">
        <v>20</v>
      </c>
      <c r="C10" s="35"/>
      <c r="D10" s="18">
        <v>2019</v>
      </c>
      <c r="E10" s="51"/>
      <c r="F10" s="18">
        <v>666</v>
      </c>
      <c r="G10" s="18">
        <v>679</v>
      </c>
      <c r="H10" s="18">
        <v>266</v>
      </c>
      <c r="I10" s="18">
        <v>1022</v>
      </c>
      <c r="J10" s="18">
        <v>2474</v>
      </c>
      <c r="K10" s="18">
        <v>268</v>
      </c>
      <c r="L10" s="18">
        <v>3</v>
      </c>
      <c r="M10" s="18">
        <v>15</v>
      </c>
      <c r="N10" s="18">
        <v>526</v>
      </c>
      <c r="O10" s="18">
        <v>215</v>
      </c>
      <c r="P10" s="18">
        <v>187</v>
      </c>
      <c r="Q10" s="20">
        <v>173</v>
      </c>
    </row>
    <row r="11" spans="2:17" ht="21" customHeight="1" hidden="1">
      <c r="B11" s="17" t="s">
        <v>21</v>
      </c>
      <c r="C11" s="35"/>
      <c r="D11" s="18">
        <v>2044</v>
      </c>
      <c r="E11" s="51"/>
      <c r="F11" s="18">
        <v>659</v>
      </c>
      <c r="G11" s="18">
        <v>693</v>
      </c>
      <c r="H11" s="18">
        <v>262</v>
      </c>
      <c r="I11" s="18">
        <v>1026</v>
      </c>
      <c r="J11" s="18">
        <v>2615</v>
      </c>
      <c r="K11" s="18">
        <v>508</v>
      </c>
      <c r="L11" s="18">
        <v>3</v>
      </c>
      <c r="M11" s="18">
        <v>87</v>
      </c>
      <c r="N11" s="18">
        <v>450</v>
      </c>
      <c r="O11" s="18">
        <v>330</v>
      </c>
      <c r="P11" s="18">
        <v>332</v>
      </c>
      <c r="Q11" s="20">
        <v>149</v>
      </c>
    </row>
    <row r="12" spans="2:17" ht="21" customHeight="1" hidden="1">
      <c r="B12" s="17" t="s">
        <v>22</v>
      </c>
      <c r="C12" s="35"/>
      <c r="D12" s="18">
        <v>2009</v>
      </c>
      <c r="E12" s="51"/>
      <c r="F12" s="18">
        <v>652</v>
      </c>
      <c r="G12" s="18">
        <v>711</v>
      </c>
      <c r="H12" s="18">
        <v>264</v>
      </c>
      <c r="I12" s="18">
        <v>1029</v>
      </c>
      <c r="J12" s="18">
        <v>2631</v>
      </c>
      <c r="K12" s="18">
        <v>841</v>
      </c>
      <c r="L12" s="18">
        <v>4</v>
      </c>
      <c r="M12" s="18">
        <v>114</v>
      </c>
      <c r="N12" s="18">
        <v>635</v>
      </c>
      <c r="O12" s="18">
        <v>461</v>
      </c>
      <c r="P12" s="18">
        <v>433</v>
      </c>
      <c r="Q12" s="20">
        <v>158</v>
      </c>
    </row>
    <row r="13" spans="2:17" ht="21" customHeight="1" hidden="1">
      <c r="B13" s="17" t="s">
        <v>23</v>
      </c>
      <c r="C13" s="35"/>
      <c r="D13" s="18">
        <v>1999</v>
      </c>
      <c r="E13" s="51"/>
      <c r="F13" s="18">
        <v>657</v>
      </c>
      <c r="G13" s="18">
        <v>739</v>
      </c>
      <c r="H13" s="18">
        <v>272</v>
      </c>
      <c r="I13" s="18">
        <v>1037</v>
      </c>
      <c r="J13" s="18">
        <v>2773</v>
      </c>
      <c r="K13" s="18">
        <v>1108</v>
      </c>
      <c r="L13" s="18">
        <v>7</v>
      </c>
      <c r="M13" s="18">
        <v>121</v>
      </c>
      <c r="N13" s="18">
        <v>617</v>
      </c>
      <c r="O13" s="18">
        <v>468</v>
      </c>
      <c r="P13" s="18">
        <v>445</v>
      </c>
      <c r="Q13" s="20">
        <v>272</v>
      </c>
    </row>
    <row r="14" spans="2:17" ht="21" customHeight="1">
      <c r="B14" s="17" t="s">
        <v>24</v>
      </c>
      <c r="C14" s="37" t="s">
        <v>103</v>
      </c>
      <c r="D14" s="18">
        <v>2048</v>
      </c>
      <c r="E14" s="51"/>
      <c r="F14" s="18">
        <v>661</v>
      </c>
      <c r="G14" s="18">
        <v>741</v>
      </c>
      <c r="H14" s="18">
        <v>290</v>
      </c>
      <c r="I14" s="18">
        <v>1042</v>
      </c>
      <c r="J14" s="18">
        <v>2915</v>
      </c>
      <c r="K14" s="18">
        <v>1441</v>
      </c>
      <c r="L14" s="18">
        <v>23</v>
      </c>
      <c r="M14" s="18">
        <v>127</v>
      </c>
      <c r="N14" s="18">
        <v>603</v>
      </c>
      <c r="O14" s="18">
        <v>415</v>
      </c>
      <c r="P14" s="18">
        <v>401</v>
      </c>
      <c r="Q14" s="20">
        <v>171</v>
      </c>
    </row>
    <row r="15" spans="2:17" ht="20.25" customHeight="1">
      <c r="B15" s="10"/>
      <c r="C15" s="35"/>
      <c r="D15" s="18"/>
      <c r="E15" s="51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0"/>
    </row>
    <row r="16" spans="2:17" ht="20.25" customHeight="1">
      <c r="B16" s="17" t="s">
        <v>25</v>
      </c>
      <c r="C16" s="37" t="s">
        <v>104</v>
      </c>
      <c r="D16" s="18">
        <v>2064</v>
      </c>
      <c r="E16" s="51"/>
      <c r="F16" s="18">
        <v>665</v>
      </c>
      <c r="G16" s="18">
        <v>755</v>
      </c>
      <c r="H16" s="18">
        <v>299</v>
      </c>
      <c r="I16" s="18">
        <v>1047</v>
      </c>
      <c r="J16" s="18">
        <v>3009</v>
      </c>
      <c r="K16" s="18">
        <v>1797</v>
      </c>
      <c r="L16" s="18">
        <v>37</v>
      </c>
      <c r="M16" s="18">
        <v>134</v>
      </c>
      <c r="N16" s="18">
        <v>632</v>
      </c>
      <c r="O16" s="18">
        <v>443</v>
      </c>
      <c r="P16" s="18">
        <v>428</v>
      </c>
      <c r="Q16" s="20">
        <v>163</v>
      </c>
    </row>
    <row r="17" spans="2:17" ht="20.25" customHeight="1">
      <c r="B17" s="17" t="s">
        <v>26</v>
      </c>
      <c r="C17" s="37" t="s">
        <v>105</v>
      </c>
      <c r="D17" s="18">
        <v>2098</v>
      </c>
      <c r="E17" s="51"/>
      <c r="F17" s="18">
        <v>669</v>
      </c>
      <c r="G17" s="18">
        <v>764</v>
      </c>
      <c r="H17" s="18">
        <v>289</v>
      </c>
      <c r="I17" s="18">
        <v>1041</v>
      </c>
      <c r="J17" s="18">
        <v>3125</v>
      </c>
      <c r="K17" s="18">
        <v>2191</v>
      </c>
      <c r="L17" s="18">
        <v>46</v>
      </c>
      <c r="M17" s="18">
        <v>119</v>
      </c>
      <c r="N17" s="18">
        <v>627</v>
      </c>
      <c r="O17" s="18">
        <v>420</v>
      </c>
      <c r="P17" s="18">
        <v>393</v>
      </c>
      <c r="Q17" s="20">
        <v>183</v>
      </c>
    </row>
    <row r="18" spans="2:17" ht="20.25" customHeight="1">
      <c r="B18" s="17" t="s">
        <v>27</v>
      </c>
      <c r="C18" s="37" t="s">
        <v>106</v>
      </c>
      <c r="D18" s="18">
        <v>2103</v>
      </c>
      <c r="E18" s="51"/>
      <c r="F18" s="18">
        <v>674</v>
      </c>
      <c r="G18" s="18">
        <v>755</v>
      </c>
      <c r="H18" s="18">
        <v>292</v>
      </c>
      <c r="I18" s="18">
        <v>1042</v>
      </c>
      <c r="J18" s="18">
        <v>3108</v>
      </c>
      <c r="K18" s="18">
        <v>2508</v>
      </c>
      <c r="L18" s="18">
        <v>60</v>
      </c>
      <c r="M18" s="18">
        <v>122</v>
      </c>
      <c r="N18" s="18">
        <v>577</v>
      </c>
      <c r="O18" s="18">
        <v>377</v>
      </c>
      <c r="P18" s="18">
        <v>354</v>
      </c>
      <c r="Q18" s="20">
        <v>162</v>
      </c>
    </row>
    <row r="19" spans="2:17" ht="20.25" customHeight="1">
      <c r="B19" s="17" t="s">
        <v>28</v>
      </c>
      <c r="C19" s="37" t="s">
        <v>107</v>
      </c>
      <c r="D19" s="18">
        <v>2127</v>
      </c>
      <c r="E19" s="51"/>
      <c r="F19" s="18">
        <v>679</v>
      </c>
      <c r="G19" s="18">
        <v>775</v>
      </c>
      <c r="H19" s="18">
        <v>294</v>
      </c>
      <c r="I19" s="18">
        <v>1046</v>
      </c>
      <c r="J19" s="18">
        <v>3248</v>
      </c>
      <c r="K19" s="18">
        <v>2858</v>
      </c>
      <c r="L19" s="18">
        <v>61</v>
      </c>
      <c r="M19" s="18">
        <v>120</v>
      </c>
      <c r="N19" s="18">
        <v>675</v>
      </c>
      <c r="O19" s="18">
        <v>436</v>
      </c>
      <c r="P19" s="18">
        <v>408</v>
      </c>
      <c r="Q19" s="20">
        <v>180</v>
      </c>
    </row>
    <row r="20" spans="2:17" ht="20.25" customHeight="1">
      <c r="B20" s="17" t="s">
        <v>29</v>
      </c>
      <c r="C20" s="37" t="s">
        <v>108</v>
      </c>
      <c r="D20" s="18">
        <v>2183</v>
      </c>
      <c r="E20" s="51"/>
      <c r="F20" s="18">
        <v>679</v>
      </c>
      <c r="G20" s="18">
        <v>797</v>
      </c>
      <c r="H20" s="18">
        <v>302</v>
      </c>
      <c r="I20" s="18">
        <v>696</v>
      </c>
      <c r="J20" s="18">
        <v>3334</v>
      </c>
      <c r="K20" s="18">
        <v>3328</v>
      </c>
      <c r="L20" s="18">
        <v>68</v>
      </c>
      <c r="M20" s="18">
        <v>114</v>
      </c>
      <c r="N20" s="18">
        <v>647</v>
      </c>
      <c r="O20" s="18">
        <v>379</v>
      </c>
      <c r="P20" s="18">
        <v>388</v>
      </c>
      <c r="Q20" s="20">
        <v>180</v>
      </c>
    </row>
    <row r="21" spans="2:17" ht="20.25" customHeight="1">
      <c r="B21" s="10"/>
      <c r="C21" s="35"/>
      <c r="D21" s="18"/>
      <c r="E21" s="51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0"/>
    </row>
    <row r="22" spans="2:17" ht="20.25" customHeight="1">
      <c r="B22" s="17" t="s">
        <v>30</v>
      </c>
      <c r="C22" s="37" t="s">
        <v>109</v>
      </c>
      <c r="D22" s="18">
        <v>2226</v>
      </c>
      <c r="E22" s="51"/>
      <c r="F22" s="18">
        <v>675</v>
      </c>
      <c r="G22" s="18">
        <v>813</v>
      </c>
      <c r="H22" s="18">
        <v>304</v>
      </c>
      <c r="I22" s="18">
        <v>746</v>
      </c>
      <c r="J22" s="18">
        <v>3521</v>
      </c>
      <c r="K22" s="18">
        <v>3828</v>
      </c>
      <c r="L22" s="18">
        <v>87</v>
      </c>
      <c r="M22" s="18">
        <v>129</v>
      </c>
      <c r="N22" s="18">
        <v>717</v>
      </c>
      <c r="O22" s="18">
        <v>401</v>
      </c>
      <c r="P22" s="18">
        <v>397</v>
      </c>
      <c r="Q22" s="20">
        <v>185</v>
      </c>
    </row>
    <row r="23" spans="2:17" ht="20.25" customHeight="1">
      <c r="B23" s="17" t="s">
        <v>31</v>
      </c>
      <c r="C23" s="37" t="s">
        <v>110</v>
      </c>
      <c r="D23" s="18">
        <v>2231</v>
      </c>
      <c r="E23" s="51"/>
      <c r="F23" s="18">
        <v>680</v>
      </c>
      <c r="G23" s="18">
        <v>796</v>
      </c>
      <c r="H23" s="18">
        <v>307</v>
      </c>
      <c r="I23" s="18">
        <v>414</v>
      </c>
      <c r="J23" s="18">
        <v>2742</v>
      </c>
      <c r="K23" s="18">
        <v>2689</v>
      </c>
      <c r="L23" s="18">
        <v>92</v>
      </c>
      <c r="M23" s="18">
        <v>114</v>
      </c>
      <c r="N23" s="18">
        <v>763</v>
      </c>
      <c r="O23" s="18">
        <v>405</v>
      </c>
      <c r="P23" s="18">
        <v>402</v>
      </c>
      <c r="Q23" s="20">
        <v>187</v>
      </c>
    </row>
    <row r="24" spans="2:17" ht="20.25" customHeight="1">
      <c r="B24" s="17" t="s">
        <v>32</v>
      </c>
      <c r="C24" s="37" t="s">
        <v>111</v>
      </c>
      <c r="D24" s="18">
        <v>2373</v>
      </c>
      <c r="E24" s="51"/>
      <c r="F24" s="18">
        <v>676</v>
      </c>
      <c r="G24" s="18">
        <v>871</v>
      </c>
      <c r="H24" s="18">
        <v>311</v>
      </c>
      <c r="I24" s="18">
        <v>390</v>
      </c>
      <c r="J24" s="18">
        <v>2842</v>
      </c>
      <c r="K24" s="18">
        <v>2958</v>
      </c>
      <c r="L24" s="18">
        <v>121</v>
      </c>
      <c r="M24" s="18">
        <v>133</v>
      </c>
      <c r="N24" s="18">
        <v>655</v>
      </c>
      <c r="O24" s="18">
        <v>352</v>
      </c>
      <c r="P24" s="18">
        <v>351</v>
      </c>
      <c r="Q24" s="20">
        <v>154</v>
      </c>
    </row>
    <row r="25" spans="2:17" ht="20.25" customHeight="1">
      <c r="B25" s="17" t="s">
        <v>33</v>
      </c>
      <c r="C25" s="37" t="s">
        <v>112</v>
      </c>
      <c r="D25" s="18">
        <v>2406</v>
      </c>
      <c r="E25" s="51"/>
      <c r="F25" s="18">
        <v>680</v>
      </c>
      <c r="G25" s="18">
        <v>924</v>
      </c>
      <c r="H25" s="18">
        <v>314</v>
      </c>
      <c r="I25" s="18">
        <v>378</v>
      </c>
      <c r="J25" s="18">
        <v>2895</v>
      </c>
      <c r="K25" s="18">
        <v>3284</v>
      </c>
      <c r="L25" s="18">
        <v>154</v>
      </c>
      <c r="M25" s="18">
        <v>150</v>
      </c>
      <c r="N25" s="18">
        <v>701</v>
      </c>
      <c r="O25" s="18">
        <v>374</v>
      </c>
      <c r="P25" s="18">
        <v>366</v>
      </c>
      <c r="Q25" s="20">
        <v>162</v>
      </c>
    </row>
    <row r="26" spans="2:17" ht="20.25" customHeight="1">
      <c r="B26" s="17" t="s">
        <v>34</v>
      </c>
      <c r="C26" s="37" t="s">
        <v>113</v>
      </c>
      <c r="D26" s="18">
        <v>2471</v>
      </c>
      <c r="E26" s="51"/>
      <c r="F26" s="18">
        <v>679</v>
      </c>
      <c r="G26" s="18">
        <v>973</v>
      </c>
      <c r="H26" s="18">
        <v>315</v>
      </c>
      <c r="I26" s="18">
        <v>378</v>
      </c>
      <c r="J26" s="18">
        <v>3101</v>
      </c>
      <c r="K26" s="18">
        <v>3643</v>
      </c>
      <c r="L26" s="18">
        <v>157</v>
      </c>
      <c r="M26" s="18">
        <v>162</v>
      </c>
      <c r="N26" s="18">
        <v>708</v>
      </c>
      <c r="O26" s="18">
        <v>388</v>
      </c>
      <c r="P26" s="18">
        <v>373</v>
      </c>
      <c r="Q26" s="20">
        <v>167</v>
      </c>
    </row>
    <row r="27" spans="2:17" ht="20.25" customHeight="1">
      <c r="B27" s="10"/>
      <c r="C27" s="37"/>
      <c r="D27" s="18"/>
      <c r="E27" s="51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0"/>
    </row>
    <row r="28" spans="2:17" ht="20.25" customHeight="1">
      <c r="B28" s="17" t="s">
        <v>35</v>
      </c>
      <c r="C28" s="37" t="s">
        <v>114</v>
      </c>
      <c r="D28" s="18">
        <v>2552</v>
      </c>
      <c r="E28" s="51"/>
      <c r="F28" s="18">
        <v>691</v>
      </c>
      <c r="G28" s="18">
        <v>1042</v>
      </c>
      <c r="H28" s="18">
        <v>322</v>
      </c>
      <c r="I28" s="18">
        <v>402</v>
      </c>
      <c r="J28" s="18">
        <v>3256</v>
      </c>
      <c r="K28" s="18">
        <v>3841</v>
      </c>
      <c r="L28" s="18">
        <v>189</v>
      </c>
      <c r="M28" s="18">
        <v>174</v>
      </c>
      <c r="N28" s="18">
        <v>776</v>
      </c>
      <c r="O28" s="18">
        <v>413</v>
      </c>
      <c r="P28" s="18">
        <v>387</v>
      </c>
      <c r="Q28" s="20">
        <v>149</v>
      </c>
    </row>
    <row r="29" spans="2:17" ht="20.25" customHeight="1">
      <c r="B29" s="17" t="s">
        <v>36</v>
      </c>
      <c r="C29" s="37" t="s">
        <v>115</v>
      </c>
      <c r="D29" s="18">
        <v>2632</v>
      </c>
      <c r="E29" s="51"/>
      <c r="F29" s="18">
        <v>683</v>
      </c>
      <c r="G29" s="18">
        <v>1061</v>
      </c>
      <c r="H29" s="18">
        <v>334</v>
      </c>
      <c r="I29" s="18">
        <v>393</v>
      </c>
      <c r="J29" s="18">
        <v>3436</v>
      </c>
      <c r="K29" s="18">
        <v>3920</v>
      </c>
      <c r="L29" s="18">
        <v>215</v>
      </c>
      <c r="M29" s="18">
        <v>173</v>
      </c>
      <c r="N29" s="18">
        <v>778</v>
      </c>
      <c r="O29" s="18">
        <v>478</v>
      </c>
      <c r="P29" s="18">
        <v>449</v>
      </c>
      <c r="Q29" s="20">
        <v>149</v>
      </c>
    </row>
    <row r="30" spans="2:17" ht="20.25" customHeight="1">
      <c r="B30" s="17" t="s">
        <v>37</v>
      </c>
      <c r="C30" s="37" t="s">
        <v>116</v>
      </c>
      <c r="D30" s="18">
        <v>2660</v>
      </c>
      <c r="E30" s="51"/>
      <c r="F30" s="18">
        <v>682</v>
      </c>
      <c r="G30" s="18">
        <v>1061</v>
      </c>
      <c r="H30" s="18">
        <v>339</v>
      </c>
      <c r="I30" s="18">
        <v>380</v>
      </c>
      <c r="J30" s="18">
        <v>3693</v>
      </c>
      <c r="K30" s="18">
        <v>3860</v>
      </c>
      <c r="L30" s="18">
        <v>234</v>
      </c>
      <c r="M30" s="18">
        <v>193</v>
      </c>
      <c r="N30" s="18">
        <v>900</v>
      </c>
      <c r="O30" s="18">
        <v>477</v>
      </c>
      <c r="P30" s="18">
        <v>463</v>
      </c>
      <c r="Q30" s="20">
        <v>152</v>
      </c>
    </row>
    <row r="31" spans="2:17" ht="20.25" customHeight="1">
      <c r="B31" s="17" t="s">
        <v>38</v>
      </c>
      <c r="C31" s="37" t="s">
        <v>117</v>
      </c>
      <c r="D31" s="18">
        <v>2765</v>
      </c>
      <c r="E31" s="51"/>
      <c r="F31" s="18">
        <v>682</v>
      </c>
      <c r="G31" s="18">
        <v>1134</v>
      </c>
      <c r="H31" s="18">
        <v>345</v>
      </c>
      <c r="I31" s="18">
        <v>359</v>
      </c>
      <c r="J31" s="18">
        <v>3969</v>
      </c>
      <c r="K31" s="18">
        <v>3914</v>
      </c>
      <c r="L31" s="18">
        <v>237</v>
      </c>
      <c r="M31" s="18">
        <v>204</v>
      </c>
      <c r="N31" s="18">
        <v>908</v>
      </c>
      <c r="O31" s="18">
        <v>480</v>
      </c>
      <c r="P31" s="18">
        <v>462</v>
      </c>
      <c r="Q31" s="20">
        <v>125</v>
      </c>
    </row>
    <row r="32" spans="2:17" ht="20.25" customHeight="1">
      <c r="B32" s="17" t="s">
        <v>39</v>
      </c>
      <c r="C32" s="37" t="s">
        <v>118</v>
      </c>
      <c r="D32" s="18">
        <v>2755</v>
      </c>
      <c r="E32" s="51"/>
      <c r="F32" s="18">
        <v>691</v>
      </c>
      <c r="G32" s="18">
        <v>1201</v>
      </c>
      <c r="H32" s="18">
        <v>355</v>
      </c>
      <c r="I32" s="18">
        <v>358</v>
      </c>
      <c r="J32" s="18">
        <v>4301</v>
      </c>
      <c r="K32" s="18">
        <v>4037</v>
      </c>
      <c r="L32" s="18">
        <v>273</v>
      </c>
      <c r="M32" s="18">
        <v>219</v>
      </c>
      <c r="N32" s="18">
        <v>689</v>
      </c>
      <c r="O32" s="18">
        <v>387</v>
      </c>
      <c r="P32" s="18">
        <v>370</v>
      </c>
      <c r="Q32" s="20">
        <v>123</v>
      </c>
    </row>
    <row r="33" spans="2:17" ht="20.25" customHeight="1">
      <c r="B33" s="10"/>
      <c r="C33" s="37"/>
      <c r="D33" s="18"/>
      <c r="E33" s="5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0"/>
    </row>
    <row r="34" spans="2:17" ht="20.25" customHeight="1">
      <c r="B34" s="17" t="s">
        <v>40</v>
      </c>
      <c r="C34" s="37" t="s">
        <v>119</v>
      </c>
      <c r="D34" s="18">
        <v>2926</v>
      </c>
      <c r="E34" s="51"/>
      <c r="F34" s="18">
        <v>715</v>
      </c>
      <c r="G34" s="18">
        <v>1279</v>
      </c>
      <c r="H34" s="18">
        <v>369</v>
      </c>
      <c r="I34" s="18">
        <v>377</v>
      </c>
      <c r="J34" s="18">
        <v>4544</v>
      </c>
      <c r="K34" s="18">
        <v>4192</v>
      </c>
      <c r="L34" s="18">
        <v>333</v>
      </c>
      <c r="M34" s="18">
        <v>265</v>
      </c>
      <c r="N34" s="18">
        <v>738</v>
      </c>
      <c r="O34" s="18">
        <v>406</v>
      </c>
      <c r="P34" s="18">
        <v>386</v>
      </c>
      <c r="Q34" s="20">
        <v>120</v>
      </c>
    </row>
    <row r="35" spans="2:17" ht="20.25" customHeight="1">
      <c r="B35" s="17" t="s">
        <v>41</v>
      </c>
      <c r="C35" s="37" t="s">
        <v>120</v>
      </c>
      <c r="D35" s="18">
        <v>2976</v>
      </c>
      <c r="E35" s="51"/>
      <c r="F35" s="18">
        <v>739</v>
      </c>
      <c r="G35" s="18">
        <v>1336</v>
      </c>
      <c r="H35" s="18">
        <v>384</v>
      </c>
      <c r="I35" s="18">
        <v>401</v>
      </c>
      <c r="J35" s="18">
        <v>4838</v>
      </c>
      <c r="K35" s="18">
        <v>4245</v>
      </c>
      <c r="L35" s="18">
        <v>385</v>
      </c>
      <c r="M35" s="18">
        <v>282</v>
      </c>
      <c r="N35" s="18">
        <v>729</v>
      </c>
      <c r="O35" s="18">
        <v>421</v>
      </c>
      <c r="P35" s="18">
        <v>409</v>
      </c>
      <c r="Q35" s="20">
        <v>120</v>
      </c>
    </row>
    <row r="36" spans="2:17" ht="20.25" customHeight="1">
      <c r="B36" s="17" t="s">
        <v>42</v>
      </c>
      <c r="C36" s="37" t="s">
        <v>121</v>
      </c>
      <c r="D36" s="18">
        <v>3054</v>
      </c>
      <c r="E36" s="51"/>
      <c r="F36" s="18">
        <v>762</v>
      </c>
      <c r="G36" s="18">
        <v>1361</v>
      </c>
      <c r="H36" s="18">
        <v>389</v>
      </c>
      <c r="I36" s="18">
        <v>402</v>
      </c>
      <c r="J36" s="18">
        <v>5151</v>
      </c>
      <c r="K36" s="18">
        <v>4563</v>
      </c>
      <c r="L36" s="18">
        <v>434</v>
      </c>
      <c r="M36" s="18">
        <v>314</v>
      </c>
      <c r="N36" s="18">
        <v>732</v>
      </c>
      <c r="O36" s="18">
        <v>415</v>
      </c>
      <c r="P36" s="18">
        <v>402</v>
      </c>
      <c r="Q36" s="20">
        <v>119</v>
      </c>
    </row>
    <row r="37" spans="2:17" ht="20.25" customHeight="1">
      <c r="B37" s="17" t="s">
        <v>43</v>
      </c>
      <c r="C37" s="37" t="s">
        <v>122</v>
      </c>
      <c r="D37" s="18">
        <v>3118</v>
      </c>
      <c r="E37" s="51"/>
      <c r="F37" s="18">
        <v>782</v>
      </c>
      <c r="G37" s="18">
        <v>1434</v>
      </c>
      <c r="H37" s="18">
        <v>391</v>
      </c>
      <c r="I37" s="18">
        <v>407</v>
      </c>
      <c r="J37" s="18">
        <v>5381</v>
      </c>
      <c r="K37" s="18">
        <v>4685</v>
      </c>
      <c r="L37" s="18">
        <v>502</v>
      </c>
      <c r="M37" s="18">
        <v>346</v>
      </c>
      <c r="N37" s="18">
        <v>840</v>
      </c>
      <c r="O37" s="18">
        <v>509</v>
      </c>
      <c r="P37" s="18">
        <v>488</v>
      </c>
      <c r="Q37" s="20">
        <v>145</v>
      </c>
    </row>
    <row r="38" spans="2:17" ht="20.25" customHeight="1">
      <c r="B38" s="17" t="s">
        <v>44</v>
      </c>
      <c r="C38" s="37" t="s">
        <v>123</v>
      </c>
      <c r="D38" s="18">
        <v>3217</v>
      </c>
      <c r="E38" s="51"/>
      <c r="F38" s="18">
        <v>811</v>
      </c>
      <c r="G38" s="18">
        <v>1526</v>
      </c>
      <c r="H38" s="18">
        <v>400</v>
      </c>
      <c r="I38" s="18">
        <v>376</v>
      </c>
      <c r="J38" s="18">
        <v>5728</v>
      </c>
      <c r="K38" s="18">
        <v>4817</v>
      </c>
      <c r="L38" s="18">
        <v>474</v>
      </c>
      <c r="M38" s="18">
        <v>380</v>
      </c>
      <c r="N38" s="18">
        <v>820</v>
      </c>
      <c r="O38" s="18">
        <v>521</v>
      </c>
      <c r="P38" s="18">
        <v>504</v>
      </c>
      <c r="Q38" s="20">
        <v>130</v>
      </c>
    </row>
    <row r="39" spans="2:17" ht="20.25" customHeight="1">
      <c r="B39" s="10"/>
      <c r="C39" s="37"/>
      <c r="D39" s="18"/>
      <c r="E39" s="5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0"/>
    </row>
    <row r="40" spans="2:17" ht="20.25" customHeight="1">
      <c r="B40" s="17" t="s">
        <v>45</v>
      </c>
      <c r="C40" s="37" t="s">
        <v>124</v>
      </c>
      <c r="D40" s="18">
        <v>3318</v>
      </c>
      <c r="E40" s="51"/>
      <c r="F40" s="18">
        <v>891</v>
      </c>
      <c r="G40" s="18">
        <v>1619</v>
      </c>
      <c r="H40" s="18">
        <v>435</v>
      </c>
      <c r="I40" s="18">
        <v>364</v>
      </c>
      <c r="J40" s="18">
        <v>6159</v>
      </c>
      <c r="K40" s="18">
        <v>5219</v>
      </c>
      <c r="L40" s="18">
        <v>650</v>
      </c>
      <c r="M40" s="18">
        <v>436</v>
      </c>
      <c r="N40" s="18">
        <v>710</v>
      </c>
      <c r="O40" s="18">
        <v>459</v>
      </c>
      <c r="P40" s="18">
        <v>448</v>
      </c>
      <c r="Q40" s="20">
        <v>119</v>
      </c>
    </row>
    <row r="41" spans="2:17" ht="20.25" customHeight="1">
      <c r="B41" s="17" t="s">
        <v>46</v>
      </c>
      <c r="C41" s="37" t="s">
        <v>125</v>
      </c>
      <c r="D41" s="18">
        <v>3428</v>
      </c>
      <c r="E41" s="51"/>
      <c r="F41" s="18">
        <v>927</v>
      </c>
      <c r="G41" s="18">
        <v>1700</v>
      </c>
      <c r="H41" s="18">
        <v>433</v>
      </c>
      <c r="I41" s="18">
        <v>341</v>
      </c>
      <c r="J41" s="18">
        <v>6393</v>
      </c>
      <c r="K41" s="18">
        <v>5412</v>
      </c>
      <c r="L41" s="18">
        <v>719</v>
      </c>
      <c r="M41" s="18">
        <v>441</v>
      </c>
      <c r="N41" s="18">
        <v>719</v>
      </c>
      <c r="O41" s="18">
        <v>473</v>
      </c>
      <c r="P41" s="18">
        <v>464</v>
      </c>
      <c r="Q41" s="20">
        <v>122</v>
      </c>
    </row>
    <row r="42" spans="2:17" ht="20.25" customHeight="1">
      <c r="B42" s="17" t="s">
        <v>47</v>
      </c>
      <c r="C42" s="37" t="s">
        <v>126</v>
      </c>
      <c r="D42" s="18">
        <v>3579</v>
      </c>
      <c r="E42" s="51"/>
      <c r="F42" s="18">
        <v>1024</v>
      </c>
      <c r="G42" s="18">
        <v>1783</v>
      </c>
      <c r="H42" s="18">
        <v>486</v>
      </c>
      <c r="I42" s="18">
        <v>338</v>
      </c>
      <c r="J42" s="18">
        <v>7057</v>
      </c>
      <c r="K42" s="18">
        <v>5697</v>
      </c>
      <c r="L42" s="18">
        <v>838</v>
      </c>
      <c r="M42" s="18">
        <v>511</v>
      </c>
      <c r="N42" s="18">
        <v>675</v>
      </c>
      <c r="O42" s="18">
        <v>449</v>
      </c>
      <c r="P42" s="18">
        <v>433</v>
      </c>
      <c r="Q42" s="20">
        <v>126</v>
      </c>
    </row>
    <row r="43" spans="2:17" ht="20.25" customHeight="1">
      <c r="B43" s="17" t="s">
        <v>48</v>
      </c>
      <c r="C43" s="37" t="s">
        <v>127</v>
      </c>
      <c r="D43" s="18">
        <v>3701</v>
      </c>
      <c r="E43" s="51"/>
      <c r="F43" s="18">
        <v>1150</v>
      </c>
      <c r="G43" s="18">
        <v>1930</v>
      </c>
      <c r="H43" s="18">
        <v>495</v>
      </c>
      <c r="I43" s="18">
        <v>328</v>
      </c>
      <c r="J43" s="18">
        <v>7633</v>
      </c>
      <c r="K43" s="18">
        <v>5737</v>
      </c>
      <c r="L43" s="18">
        <v>916</v>
      </c>
      <c r="M43" s="18">
        <v>539</v>
      </c>
      <c r="N43" s="18">
        <v>716</v>
      </c>
      <c r="O43" s="18">
        <v>512</v>
      </c>
      <c r="P43" s="18">
        <v>495</v>
      </c>
      <c r="Q43" s="20">
        <v>147</v>
      </c>
    </row>
    <row r="44" spans="2:17" ht="20.25" customHeight="1">
      <c r="B44" s="17" t="s">
        <v>49</v>
      </c>
      <c r="C44" s="37" t="s">
        <v>128</v>
      </c>
      <c r="D44" s="18">
        <v>3880</v>
      </c>
      <c r="E44" s="51"/>
      <c r="F44" s="18">
        <v>1237</v>
      </c>
      <c r="G44" s="18">
        <v>2025</v>
      </c>
      <c r="H44" s="18">
        <v>516</v>
      </c>
      <c r="I44" s="18">
        <v>310</v>
      </c>
      <c r="J44" s="18">
        <v>8395</v>
      </c>
      <c r="K44" s="18">
        <v>5913</v>
      </c>
      <c r="L44" s="18">
        <v>990</v>
      </c>
      <c r="M44" s="18">
        <v>583</v>
      </c>
      <c r="N44" s="18">
        <v>826</v>
      </c>
      <c r="O44" s="18">
        <v>570</v>
      </c>
      <c r="P44" s="18">
        <v>555</v>
      </c>
      <c r="Q44" s="20">
        <v>157</v>
      </c>
    </row>
    <row r="45" spans="2:17" ht="20.25" customHeight="1">
      <c r="B45" s="10"/>
      <c r="C45" s="35"/>
      <c r="D45" s="18"/>
      <c r="E45" s="51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20"/>
    </row>
    <row r="46" spans="2:17" ht="20.25" customHeight="1">
      <c r="B46" s="17" t="s">
        <v>50</v>
      </c>
      <c r="C46" s="37" t="s">
        <v>129</v>
      </c>
      <c r="D46" s="18">
        <v>4074</v>
      </c>
      <c r="E46" s="51"/>
      <c r="F46" s="18">
        <v>1289</v>
      </c>
      <c r="G46" s="18">
        <v>2091</v>
      </c>
      <c r="H46" s="18">
        <v>524</v>
      </c>
      <c r="I46" s="18">
        <v>297</v>
      </c>
      <c r="J46" s="18">
        <v>9072</v>
      </c>
      <c r="K46" s="18">
        <v>6286</v>
      </c>
      <c r="L46" s="18">
        <v>1081</v>
      </c>
      <c r="M46" s="18">
        <v>612</v>
      </c>
      <c r="N46" s="18">
        <v>865</v>
      </c>
      <c r="O46" s="18">
        <v>582</v>
      </c>
      <c r="P46" s="18">
        <v>585</v>
      </c>
      <c r="Q46" s="20">
        <v>180</v>
      </c>
    </row>
    <row r="47" spans="2:17" ht="20.25" customHeight="1">
      <c r="B47" s="17" t="s">
        <v>51</v>
      </c>
      <c r="C47" s="37" t="s">
        <v>130</v>
      </c>
      <c r="D47" s="18">
        <v>4157</v>
      </c>
      <c r="E47" s="51"/>
      <c r="F47" s="18">
        <v>1345</v>
      </c>
      <c r="G47" s="18">
        <v>2179</v>
      </c>
      <c r="H47" s="18">
        <v>585</v>
      </c>
      <c r="I47" s="18">
        <v>303</v>
      </c>
      <c r="J47" s="18">
        <v>9960</v>
      </c>
      <c r="K47" s="18">
        <v>6316</v>
      </c>
      <c r="L47" s="18">
        <v>1138</v>
      </c>
      <c r="M47" s="18">
        <v>596</v>
      </c>
      <c r="N47" s="18">
        <v>960</v>
      </c>
      <c r="O47" s="18">
        <v>663</v>
      </c>
      <c r="P47" s="18">
        <v>624</v>
      </c>
      <c r="Q47" s="20">
        <v>192</v>
      </c>
    </row>
    <row r="48" spans="2:17" ht="20.25" customHeight="1">
      <c r="B48" s="21" t="s">
        <v>52</v>
      </c>
      <c r="C48" s="37" t="s">
        <v>131</v>
      </c>
      <c r="D48" s="18">
        <v>4405</v>
      </c>
      <c r="E48" s="51"/>
      <c r="F48" s="18">
        <v>1416</v>
      </c>
      <c r="G48" s="18">
        <v>2341</v>
      </c>
      <c r="H48" s="18">
        <v>644</v>
      </c>
      <c r="I48" s="18">
        <v>299</v>
      </c>
      <c r="J48" s="18">
        <v>10918</v>
      </c>
      <c r="K48" s="18">
        <v>6880</v>
      </c>
      <c r="L48" s="18">
        <v>1265</v>
      </c>
      <c r="M48" s="18">
        <v>632</v>
      </c>
      <c r="N48" s="18">
        <v>686</v>
      </c>
      <c r="O48" s="18">
        <v>500</v>
      </c>
      <c r="P48" s="18">
        <v>479</v>
      </c>
      <c r="Q48" s="20">
        <v>155</v>
      </c>
    </row>
    <row r="49" spans="2:17" ht="20.25" customHeight="1">
      <c r="B49" s="21" t="s">
        <v>53</v>
      </c>
      <c r="C49" s="37" t="s">
        <v>132</v>
      </c>
      <c r="D49" s="18">
        <v>4513</v>
      </c>
      <c r="E49" s="51"/>
      <c r="F49" s="18">
        <v>1461</v>
      </c>
      <c r="G49" s="18">
        <v>2785</v>
      </c>
      <c r="H49" s="18">
        <v>677</v>
      </c>
      <c r="I49" s="18">
        <v>312</v>
      </c>
      <c r="J49" s="18">
        <v>11827</v>
      </c>
      <c r="K49" s="18">
        <v>7000</v>
      </c>
      <c r="L49" s="18">
        <v>1408</v>
      </c>
      <c r="M49" s="18">
        <v>647</v>
      </c>
      <c r="N49" s="18">
        <v>941</v>
      </c>
      <c r="O49" s="18">
        <v>709</v>
      </c>
      <c r="P49" s="18">
        <v>668</v>
      </c>
      <c r="Q49" s="20">
        <v>214</v>
      </c>
    </row>
    <row r="50" spans="2:17" ht="20.25" customHeight="1">
      <c r="B50" s="21" t="s">
        <v>55</v>
      </c>
      <c r="C50" s="37" t="s">
        <v>133</v>
      </c>
      <c r="D50" s="18">
        <v>4640</v>
      </c>
      <c r="E50" s="51"/>
      <c r="F50" s="22">
        <v>1487</v>
      </c>
      <c r="G50" s="22">
        <v>2903</v>
      </c>
      <c r="H50" s="22">
        <v>724</v>
      </c>
      <c r="I50" s="22">
        <v>343</v>
      </c>
      <c r="J50" s="22">
        <v>12623</v>
      </c>
      <c r="K50" s="22">
        <v>7058</v>
      </c>
      <c r="L50" s="22">
        <v>1508</v>
      </c>
      <c r="M50" s="22">
        <v>632</v>
      </c>
      <c r="N50" s="22">
        <v>982</v>
      </c>
      <c r="O50" s="22">
        <v>748</v>
      </c>
      <c r="P50" s="22">
        <v>711</v>
      </c>
      <c r="Q50" s="20">
        <v>220</v>
      </c>
    </row>
    <row r="51" spans="2:17" ht="20.25" customHeight="1">
      <c r="B51" s="21"/>
      <c r="C51" s="37"/>
      <c r="D51" s="18"/>
      <c r="E51" s="5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0"/>
    </row>
    <row r="52" spans="2:17" ht="20.25" customHeight="1">
      <c r="B52" s="21" t="s">
        <v>57</v>
      </c>
      <c r="C52" s="37" t="s">
        <v>134</v>
      </c>
      <c r="D52" s="18">
        <v>4673</v>
      </c>
      <c r="E52" s="51"/>
      <c r="F52" s="22">
        <v>1524</v>
      </c>
      <c r="G52" s="22">
        <v>3211</v>
      </c>
      <c r="H52" s="22">
        <v>756</v>
      </c>
      <c r="I52" s="22">
        <v>341</v>
      </c>
      <c r="J52" s="22">
        <v>13718</v>
      </c>
      <c r="K52" s="22">
        <v>6958</v>
      </c>
      <c r="L52" s="22">
        <v>1632</v>
      </c>
      <c r="M52" s="22">
        <v>661</v>
      </c>
      <c r="N52" s="22">
        <v>1017</v>
      </c>
      <c r="O52" s="22">
        <v>786</v>
      </c>
      <c r="P52" s="22">
        <v>743</v>
      </c>
      <c r="Q52" s="20">
        <v>237</v>
      </c>
    </row>
    <row r="53" spans="2:17" ht="20.25" customHeight="1">
      <c r="B53" s="21" t="s">
        <v>58</v>
      </c>
      <c r="C53" s="37" t="s">
        <v>135</v>
      </c>
      <c r="D53" s="18">
        <v>4955</v>
      </c>
      <c r="E53" s="51"/>
      <c r="F53" s="22">
        <v>1560</v>
      </c>
      <c r="G53" s="22">
        <v>3318</v>
      </c>
      <c r="H53" s="22">
        <v>803</v>
      </c>
      <c r="I53" s="22">
        <v>344</v>
      </c>
      <c r="J53" s="22">
        <v>14989</v>
      </c>
      <c r="K53" s="22">
        <v>6935</v>
      </c>
      <c r="L53" s="22">
        <v>1789</v>
      </c>
      <c r="M53" s="22">
        <v>647</v>
      </c>
      <c r="N53" s="22">
        <v>970</v>
      </c>
      <c r="O53" s="22">
        <v>761</v>
      </c>
      <c r="P53" s="22">
        <v>719</v>
      </c>
      <c r="Q53" s="20">
        <v>249</v>
      </c>
    </row>
    <row r="54" spans="2:17" ht="20.25" customHeight="1">
      <c r="B54" s="21" t="s">
        <v>68</v>
      </c>
      <c r="C54" s="37" t="s">
        <v>136</v>
      </c>
      <c r="D54" s="18">
        <v>5051</v>
      </c>
      <c r="E54" s="51"/>
      <c r="F54" s="22">
        <v>1601</v>
      </c>
      <c r="G54" s="22">
        <v>3435</v>
      </c>
      <c r="H54" s="22">
        <v>838</v>
      </c>
      <c r="I54" s="22">
        <v>355</v>
      </c>
      <c r="J54" s="22">
        <v>15702</v>
      </c>
      <c r="K54" s="22">
        <v>6514</v>
      </c>
      <c r="L54" s="22">
        <v>1912</v>
      </c>
      <c r="M54" s="22">
        <v>640</v>
      </c>
      <c r="N54" s="22">
        <v>956</v>
      </c>
      <c r="O54" s="22">
        <v>790</v>
      </c>
      <c r="P54" s="22">
        <v>747</v>
      </c>
      <c r="Q54" s="20">
        <v>278</v>
      </c>
    </row>
    <row r="55" spans="2:17" ht="20.25" customHeight="1">
      <c r="B55" s="21" t="s">
        <v>70</v>
      </c>
      <c r="C55" s="37" t="s">
        <v>137</v>
      </c>
      <c r="D55" s="18">
        <v>5163</v>
      </c>
      <c r="E55" s="51"/>
      <c r="F55" s="22">
        <v>1605</v>
      </c>
      <c r="G55" s="22">
        <v>3587</v>
      </c>
      <c r="H55" s="22">
        <v>848</v>
      </c>
      <c r="I55" s="22">
        <v>369</v>
      </c>
      <c r="J55" s="22">
        <v>16621</v>
      </c>
      <c r="K55" s="22">
        <v>6207</v>
      </c>
      <c r="L55" s="22">
        <v>1939</v>
      </c>
      <c r="M55" s="22">
        <v>552</v>
      </c>
      <c r="N55" s="22">
        <v>938</v>
      </c>
      <c r="O55" s="22">
        <v>786</v>
      </c>
      <c r="P55" s="22">
        <v>744</v>
      </c>
      <c r="Q55" s="20">
        <v>302</v>
      </c>
    </row>
    <row r="56" spans="2:17" ht="20.25" customHeight="1">
      <c r="B56" s="29" t="s">
        <v>71</v>
      </c>
      <c r="C56" s="37" t="s">
        <v>138</v>
      </c>
      <c r="D56" s="18">
        <v>5317</v>
      </c>
      <c r="E56" s="51"/>
      <c r="F56" s="22">
        <v>1672</v>
      </c>
      <c r="G56" s="22">
        <v>3719</v>
      </c>
      <c r="H56" s="22">
        <v>914</v>
      </c>
      <c r="I56" s="22">
        <v>433</v>
      </c>
      <c r="J56" s="22">
        <v>17769</v>
      </c>
      <c r="K56" s="22">
        <v>6042</v>
      </c>
      <c r="L56" s="22">
        <v>2170</v>
      </c>
      <c r="M56" s="22">
        <v>563</v>
      </c>
      <c r="N56" s="22">
        <v>958</v>
      </c>
      <c r="O56" s="22">
        <v>854</v>
      </c>
      <c r="P56" s="22">
        <v>812</v>
      </c>
      <c r="Q56" s="20">
        <v>434</v>
      </c>
    </row>
    <row r="57" spans="2:17" ht="20.25" customHeight="1">
      <c r="B57" s="29"/>
      <c r="C57" s="37"/>
      <c r="D57" s="18"/>
      <c r="E57" s="5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0"/>
    </row>
    <row r="58" spans="2:17" ht="20.25" customHeight="1">
      <c r="B58" s="29" t="s">
        <v>73</v>
      </c>
      <c r="C58" s="37" t="s">
        <v>139</v>
      </c>
      <c r="D58" s="18">
        <v>5504</v>
      </c>
      <c r="E58" s="51"/>
      <c r="F58" s="22">
        <v>1686</v>
      </c>
      <c r="G58" s="22">
        <v>3775</v>
      </c>
      <c r="H58" s="22">
        <v>908</v>
      </c>
      <c r="I58" s="22">
        <v>437</v>
      </c>
      <c r="J58" s="22">
        <v>19029</v>
      </c>
      <c r="K58" s="22">
        <v>5791</v>
      </c>
      <c r="L58" s="22">
        <v>2292</v>
      </c>
      <c r="M58" s="22">
        <v>594</v>
      </c>
      <c r="N58" s="22">
        <v>973</v>
      </c>
      <c r="O58" s="22">
        <v>917</v>
      </c>
      <c r="P58" s="22">
        <v>873</v>
      </c>
      <c r="Q58" s="20">
        <v>552</v>
      </c>
    </row>
    <row r="59" spans="2:17" ht="20.25" customHeight="1">
      <c r="B59" s="29" t="s">
        <v>79</v>
      </c>
      <c r="C59" s="37" t="s">
        <v>140</v>
      </c>
      <c r="D59" s="18">
        <v>5618</v>
      </c>
      <c r="E59" s="51"/>
      <c r="F59" s="22">
        <v>1735</v>
      </c>
      <c r="G59" s="22">
        <v>3777</v>
      </c>
      <c r="H59" s="22">
        <v>946</v>
      </c>
      <c r="I59" s="22">
        <v>468</v>
      </c>
      <c r="J59" s="22">
        <v>19989</v>
      </c>
      <c r="K59" s="22">
        <v>5472</v>
      </c>
      <c r="L59" s="22">
        <v>2414</v>
      </c>
      <c r="M59" s="22">
        <v>555</v>
      </c>
      <c r="N59" s="22">
        <v>997</v>
      </c>
      <c r="O59" s="22">
        <v>980</v>
      </c>
      <c r="P59" s="22">
        <v>896</v>
      </c>
      <c r="Q59" s="20">
        <v>637</v>
      </c>
    </row>
    <row r="60" spans="2:17" ht="20.25" customHeight="1">
      <c r="B60" s="29" t="s">
        <v>93</v>
      </c>
      <c r="C60" s="37" t="s">
        <v>141</v>
      </c>
      <c r="D60" s="18">
        <v>5760</v>
      </c>
      <c r="E60" s="51"/>
      <c r="F60" s="22">
        <v>1715</v>
      </c>
      <c r="G60" s="22">
        <v>3937</v>
      </c>
      <c r="H60" s="22">
        <v>936</v>
      </c>
      <c r="I60" s="22">
        <v>453</v>
      </c>
      <c r="J60" s="22">
        <v>20926</v>
      </c>
      <c r="K60" s="22">
        <v>5119</v>
      </c>
      <c r="L60" s="22">
        <v>2490</v>
      </c>
      <c r="M60" s="22">
        <v>532</v>
      </c>
      <c r="N60" s="22">
        <v>1008</v>
      </c>
      <c r="O60" s="22">
        <v>1085</v>
      </c>
      <c r="P60" s="22">
        <v>1031</v>
      </c>
      <c r="Q60" s="20">
        <v>731</v>
      </c>
    </row>
    <row r="61" spans="2:17" ht="20.25" customHeight="1">
      <c r="B61" s="29" t="s">
        <v>98</v>
      </c>
      <c r="C61" s="37" t="s">
        <v>142</v>
      </c>
      <c r="D61" s="18">
        <v>5975</v>
      </c>
      <c r="E61" s="51"/>
      <c r="F61" s="22">
        <v>1752</v>
      </c>
      <c r="G61" s="22">
        <v>4121</v>
      </c>
      <c r="H61" s="22">
        <v>974</v>
      </c>
      <c r="I61" s="22">
        <v>517</v>
      </c>
      <c r="J61" s="22">
        <v>22563</v>
      </c>
      <c r="K61" s="22">
        <v>4828</v>
      </c>
      <c r="L61" s="22">
        <v>2621</v>
      </c>
      <c r="M61" s="22">
        <v>572</v>
      </c>
      <c r="N61" s="22">
        <v>1108</v>
      </c>
      <c r="O61" s="22">
        <v>1218</v>
      </c>
      <c r="P61" s="22">
        <v>1165</v>
      </c>
      <c r="Q61" s="20">
        <v>777</v>
      </c>
    </row>
    <row r="62" spans="2:17" ht="20.25" customHeight="1" thickBot="1">
      <c r="B62" s="41" t="s">
        <v>147</v>
      </c>
      <c r="C62" s="43" t="s">
        <v>148</v>
      </c>
      <c r="D62" s="47">
        <v>6088</v>
      </c>
      <c r="E62" s="52"/>
      <c r="F62" s="23">
        <v>1778</v>
      </c>
      <c r="G62" s="23">
        <v>4167</v>
      </c>
      <c r="H62" s="23">
        <v>1018</v>
      </c>
      <c r="I62" s="23">
        <v>539</v>
      </c>
      <c r="J62" s="23">
        <v>23523</v>
      </c>
      <c r="K62" s="23">
        <v>4510</v>
      </c>
      <c r="L62" s="23">
        <v>2961</v>
      </c>
      <c r="M62" s="23">
        <v>576</v>
      </c>
      <c r="N62" s="23">
        <v>1124</v>
      </c>
      <c r="O62" s="23">
        <v>1288</v>
      </c>
      <c r="P62" s="23">
        <v>1246</v>
      </c>
      <c r="Q62" s="24">
        <v>821</v>
      </c>
    </row>
    <row r="63" spans="2:3" ht="21" customHeight="1">
      <c r="B63" s="5" t="s">
        <v>56</v>
      </c>
      <c r="C63" s="35"/>
    </row>
    <row r="64" spans="2:3" ht="21" customHeight="1">
      <c r="B64" s="42" t="s">
        <v>144</v>
      </c>
      <c r="C64" s="35"/>
    </row>
    <row r="65" spans="2:3" ht="21" customHeight="1">
      <c r="B65" s="42" t="s">
        <v>145</v>
      </c>
      <c r="C65" s="35"/>
    </row>
    <row r="66" spans="2:3" ht="21" customHeight="1">
      <c r="B66" s="42" t="s">
        <v>151</v>
      </c>
      <c r="C66" s="35"/>
    </row>
    <row r="67" spans="2:3" ht="21" customHeight="1">
      <c r="B67" s="25" t="s">
        <v>72</v>
      </c>
      <c r="C67" s="35"/>
    </row>
    <row r="68" spans="2:3" ht="21" customHeight="1">
      <c r="B68" s="25" t="s">
        <v>146</v>
      </c>
      <c r="C68" s="35"/>
    </row>
    <row r="69" ht="21" customHeight="1">
      <c r="C69" s="35"/>
    </row>
    <row r="70" spans="2:16" ht="15" thickBot="1">
      <c r="B70" s="5" t="s">
        <v>54</v>
      </c>
      <c r="C70" s="3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7" ht="21" customHeight="1">
      <c r="B71" s="7"/>
      <c r="C71" s="35"/>
      <c r="D71" s="8"/>
      <c r="E71" s="48"/>
      <c r="F71" s="8" t="s">
        <v>2</v>
      </c>
      <c r="G71" s="8"/>
      <c r="H71" s="8"/>
      <c r="I71" s="8"/>
      <c r="J71" s="8"/>
      <c r="K71" s="8" t="s">
        <v>3</v>
      </c>
      <c r="L71" s="8" t="s">
        <v>4</v>
      </c>
      <c r="M71" s="8" t="s">
        <v>4</v>
      </c>
      <c r="N71" s="8" t="s">
        <v>5</v>
      </c>
      <c r="O71" s="8"/>
      <c r="P71" s="8" t="s">
        <v>6</v>
      </c>
      <c r="Q71" s="9" t="s">
        <v>7</v>
      </c>
    </row>
    <row r="72" spans="2:17" ht="21" customHeight="1">
      <c r="B72" s="10"/>
      <c r="C72" s="35"/>
      <c r="D72" s="11" t="s">
        <v>8</v>
      </c>
      <c r="E72" s="49"/>
      <c r="F72" s="11"/>
      <c r="G72" s="11" t="s">
        <v>9</v>
      </c>
      <c r="H72" s="11" t="s">
        <v>65</v>
      </c>
      <c r="I72" s="11" t="s">
        <v>66</v>
      </c>
      <c r="J72" s="11" t="s">
        <v>67</v>
      </c>
      <c r="K72" s="11"/>
      <c r="L72" s="11"/>
      <c r="M72" s="11"/>
      <c r="N72" s="11" t="s">
        <v>10</v>
      </c>
      <c r="O72" s="11" t="s">
        <v>11</v>
      </c>
      <c r="P72" s="11"/>
      <c r="Q72" s="12"/>
    </row>
    <row r="73" spans="2:17" ht="21" customHeight="1">
      <c r="B73" s="13"/>
      <c r="C73" s="36"/>
      <c r="D73" s="14"/>
      <c r="E73" s="50"/>
      <c r="F73" s="14" t="s">
        <v>12</v>
      </c>
      <c r="G73" s="14"/>
      <c r="H73" s="14"/>
      <c r="I73" s="14"/>
      <c r="J73" s="14"/>
      <c r="K73" s="14" t="s">
        <v>62</v>
      </c>
      <c r="L73" s="14" t="s">
        <v>13</v>
      </c>
      <c r="M73" s="14" t="s">
        <v>14</v>
      </c>
      <c r="N73" s="14" t="s">
        <v>15</v>
      </c>
      <c r="O73" s="14"/>
      <c r="P73" s="15" t="s">
        <v>95</v>
      </c>
      <c r="Q73" s="16" t="s">
        <v>16</v>
      </c>
    </row>
    <row r="74" spans="2:17" ht="21.75" customHeight="1">
      <c r="B74" s="33" t="s">
        <v>97</v>
      </c>
      <c r="C74" s="37" t="s">
        <v>100</v>
      </c>
      <c r="D74" s="26">
        <v>115.4904018592178</v>
      </c>
      <c r="E74" s="53"/>
      <c r="F74" s="26">
        <v>39.97744679742154</v>
      </c>
      <c r="G74" s="26">
        <v>39.622091714777795</v>
      </c>
      <c r="H74" s="26">
        <v>13.029686363604059</v>
      </c>
      <c r="I74" s="26">
        <v>60.23268650811512</v>
      </c>
      <c r="J74" s="26">
        <v>117.91866159061674</v>
      </c>
      <c r="K74" s="27" t="s">
        <v>17</v>
      </c>
      <c r="L74" s="26">
        <v>0.29612923553645587</v>
      </c>
      <c r="M74" s="27" t="s">
        <v>18</v>
      </c>
      <c r="N74" s="26">
        <v>22.861176983414392</v>
      </c>
      <c r="O74" s="26">
        <v>2.250582190077065</v>
      </c>
      <c r="P74" s="26">
        <v>2.4874855785062295</v>
      </c>
      <c r="Q74" s="28">
        <v>11.785943574350943</v>
      </c>
    </row>
    <row r="75" spans="2:17" ht="21.75" customHeight="1">
      <c r="B75" s="17" t="s">
        <v>19</v>
      </c>
      <c r="C75" s="37" t="s">
        <v>101</v>
      </c>
      <c r="D75" s="26">
        <v>116.2073147953309</v>
      </c>
      <c r="E75" s="53"/>
      <c r="F75" s="26">
        <v>39.18893677991068</v>
      </c>
      <c r="G75" s="26">
        <v>39.66180479535454</v>
      </c>
      <c r="H75" s="26">
        <v>15.427319003856239</v>
      </c>
      <c r="I75" s="26">
        <v>60.88175698839818</v>
      </c>
      <c r="J75" s="26">
        <v>130.15692125092505</v>
      </c>
      <c r="K75" s="26">
        <v>4.374029142855791</v>
      </c>
      <c r="L75" s="26">
        <v>0.29554250965241835</v>
      </c>
      <c r="M75" s="27" t="s">
        <v>18</v>
      </c>
      <c r="N75" s="26">
        <v>22.343013729722827</v>
      </c>
      <c r="O75" s="26">
        <v>2.1870145714278957</v>
      </c>
      <c r="P75" s="26">
        <v>2.1870145714278957</v>
      </c>
      <c r="Q75" s="28">
        <v>10.403096339765126</v>
      </c>
    </row>
    <row r="76" spans="2:17" ht="21.75" customHeight="1">
      <c r="B76" s="29" t="s">
        <v>77</v>
      </c>
      <c r="C76" s="37" t="s">
        <v>102</v>
      </c>
      <c r="D76" s="26">
        <v>118.88980944490473</v>
      </c>
      <c r="E76" s="53"/>
      <c r="F76" s="26">
        <v>39.35376967688484</v>
      </c>
      <c r="G76" s="26">
        <v>40.241448692152915</v>
      </c>
      <c r="H76" s="26">
        <v>16.688365487039885</v>
      </c>
      <c r="I76" s="26">
        <v>60.12545863415789</v>
      </c>
      <c r="J76" s="26">
        <v>130.42963664338976</v>
      </c>
      <c r="K76" s="26">
        <v>7.8707539353769675</v>
      </c>
      <c r="L76" s="26">
        <v>0.2958930050893597</v>
      </c>
      <c r="M76" s="27" t="s">
        <v>17</v>
      </c>
      <c r="N76" s="26">
        <v>33.79098118120488</v>
      </c>
      <c r="O76" s="26">
        <v>20.830867558290922</v>
      </c>
      <c r="P76" s="26">
        <v>18.87797372470115</v>
      </c>
      <c r="Q76" s="28">
        <v>10.94804118830631</v>
      </c>
    </row>
    <row r="77" spans="2:17" ht="21" customHeight="1" hidden="1">
      <c r="B77" s="10"/>
      <c r="C77" s="35"/>
      <c r="D77" s="26"/>
      <c r="E77" s="53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8"/>
    </row>
    <row r="78" spans="2:17" ht="21" customHeight="1" hidden="1">
      <c r="B78" s="17" t="s">
        <v>20</v>
      </c>
      <c r="C78" s="35"/>
      <c r="D78" s="26">
        <v>119.31813145087656</v>
      </c>
      <c r="E78" s="53"/>
      <c r="F78" s="26">
        <v>39.359027016485285</v>
      </c>
      <c r="G78" s="26">
        <v>40.127296312602866</v>
      </c>
      <c r="H78" s="26">
        <v>15.719971751328957</v>
      </c>
      <c r="I78" s="26">
        <v>60.39778620247442</v>
      </c>
      <c r="J78" s="26">
        <v>146.20755681499188</v>
      </c>
      <c r="K78" s="26">
        <v>15.83816702765474</v>
      </c>
      <c r="L78" s="26">
        <v>0.17729291448867246</v>
      </c>
      <c r="M78" s="26">
        <v>0.8864645724433623</v>
      </c>
      <c r="N78" s="26">
        <v>31.085357673680573</v>
      </c>
      <c r="O78" s="26">
        <v>12.705992205021527</v>
      </c>
      <c r="P78" s="26">
        <v>11.051258336460583</v>
      </c>
      <c r="Q78" s="28">
        <v>10.223891402180111</v>
      </c>
    </row>
    <row r="79" spans="2:17" ht="21" customHeight="1" hidden="1">
      <c r="B79" s="17" t="s">
        <v>21</v>
      </c>
      <c r="C79" s="35"/>
      <c r="D79" s="26">
        <v>121.18402244394498</v>
      </c>
      <c r="E79" s="53"/>
      <c r="F79" s="26">
        <v>39.07058257855173</v>
      </c>
      <c r="G79" s="26">
        <v>41.086363773803264</v>
      </c>
      <c r="H79" s="26">
        <v>15.533372739879445</v>
      </c>
      <c r="I79" s="26">
        <v>60.82916195082561</v>
      </c>
      <c r="J79" s="26">
        <v>155.03728898772803</v>
      </c>
      <c r="K79" s="26">
        <v>30.118142564346403</v>
      </c>
      <c r="L79" s="26">
        <v>0.17786304663984095</v>
      </c>
      <c r="M79" s="26">
        <v>5.158028352555388</v>
      </c>
      <c r="N79" s="26">
        <v>26.679456995976146</v>
      </c>
      <c r="O79" s="26">
        <v>19.564935130382505</v>
      </c>
      <c r="P79" s="26">
        <v>19.683510494809067</v>
      </c>
      <c r="Q79" s="28">
        <v>8.833864649778768</v>
      </c>
    </row>
    <row r="80" spans="2:17" ht="21" customHeight="1" hidden="1">
      <c r="B80" s="17" t="s">
        <v>22</v>
      </c>
      <c r="C80" s="35"/>
      <c r="D80" s="26">
        <v>119.52997173880708</v>
      </c>
      <c r="E80" s="53"/>
      <c r="F80" s="26">
        <v>38.79220586047895</v>
      </c>
      <c r="G80" s="26">
        <v>42.302543507362785</v>
      </c>
      <c r="H80" s="26">
        <v>15.70727353859884</v>
      </c>
      <c r="I80" s="26">
        <v>61.22266845158411</v>
      </c>
      <c r="J80" s="26">
        <v>156.537260151718</v>
      </c>
      <c r="K80" s="26">
        <v>50.03718578015767</v>
      </c>
      <c r="L80" s="26">
        <v>0.23798899300907334</v>
      </c>
      <c r="M80" s="26">
        <v>6.78268630075859</v>
      </c>
      <c r="N80" s="26">
        <v>37.78075264019039</v>
      </c>
      <c r="O80" s="26">
        <v>27.4282314442957</v>
      </c>
      <c r="P80" s="26">
        <v>25.762308493232187</v>
      </c>
      <c r="Q80" s="28">
        <v>9.400565223858397</v>
      </c>
    </row>
    <row r="81" spans="2:17" ht="21" customHeight="1" hidden="1">
      <c r="B81" s="17" t="s">
        <v>23</v>
      </c>
      <c r="C81" s="35"/>
      <c r="D81" s="26">
        <v>119.30717090409053</v>
      </c>
      <c r="E81" s="53"/>
      <c r="F81" s="26">
        <v>39.21201164781765</v>
      </c>
      <c r="G81" s="26">
        <v>44.10605267539915</v>
      </c>
      <c r="H81" s="26">
        <v>16.233892189050838</v>
      </c>
      <c r="I81" s="26">
        <v>61.891713970756314</v>
      </c>
      <c r="J81" s="26">
        <v>165.50214353028665</v>
      </c>
      <c r="K81" s="26">
        <v>66.1292372995159</v>
      </c>
      <c r="L81" s="26">
        <v>0.41778399015939655</v>
      </c>
      <c r="M81" s="26">
        <v>7.221694687040997</v>
      </c>
      <c r="N81" s="26">
        <v>36.82467456119252</v>
      </c>
      <c r="O81" s="26">
        <v>27.93184391351394</v>
      </c>
      <c r="P81" s="26">
        <v>26.559125088704494</v>
      </c>
      <c r="Q81" s="28">
        <v>16.233892189050838</v>
      </c>
    </row>
    <row r="82" spans="2:17" ht="21" customHeight="1">
      <c r="B82" s="17" t="s">
        <v>24</v>
      </c>
      <c r="C82" s="37" t="s">
        <v>103</v>
      </c>
      <c r="D82" s="26">
        <v>122.60140057732808</v>
      </c>
      <c r="E82" s="53"/>
      <c r="F82" s="26">
        <v>39.57008094805364</v>
      </c>
      <c r="G82" s="26">
        <v>44.35919815810552</v>
      </c>
      <c r="H82" s="26">
        <v>17.360549886438058</v>
      </c>
      <c r="I82" s="26">
        <v>62.37825166092571</v>
      </c>
      <c r="J82" s="26">
        <v>174.50345834126531</v>
      </c>
      <c r="K82" s="26">
        <v>86.26397374605945</v>
      </c>
      <c r="L82" s="26">
        <v>1.3768711978899149</v>
      </c>
      <c r="M82" s="26">
        <v>7.602723570957356</v>
      </c>
      <c r="N82" s="26">
        <v>36.097970970766035</v>
      </c>
      <c r="O82" s="26">
        <v>24.84354552714412</v>
      </c>
      <c r="P82" s="26">
        <v>24.00545001538504</v>
      </c>
      <c r="Q82" s="28">
        <v>10.236738036485889</v>
      </c>
    </row>
    <row r="83" spans="2:17" ht="21" customHeight="1">
      <c r="B83" s="10"/>
      <c r="C83" s="35"/>
      <c r="D83" s="26"/>
      <c r="E83" s="5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8"/>
    </row>
    <row r="84" spans="2:17" ht="21" customHeight="1">
      <c r="B84" s="17" t="s">
        <v>25</v>
      </c>
      <c r="C84" s="37" t="s">
        <v>104</v>
      </c>
      <c r="D84" s="26">
        <v>124.12596138984993</v>
      </c>
      <c r="E84" s="53"/>
      <c r="F84" s="26">
        <v>39.9921338780282</v>
      </c>
      <c r="G84" s="26">
        <v>45.40460312467864</v>
      </c>
      <c r="H84" s="26">
        <v>17.98142560831644</v>
      </c>
      <c r="I84" s="26">
        <v>62.965058902700044</v>
      </c>
      <c r="J84" s="26">
        <v>180.9568884796795</v>
      </c>
      <c r="K84" s="26">
        <v>108.06896929145366</v>
      </c>
      <c r="L84" s="26">
        <v>2.225126245845178</v>
      </c>
      <c r="M84" s="26">
        <v>8.058565322790646</v>
      </c>
      <c r="N84" s="26">
        <v>38.007561820923044</v>
      </c>
      <c r="O84" s="26">
        <v>26.641376402957132</v>
      </c>
      <c r="P84" s="26">
        <v>25.73929819518206</v>
      </c>
      <c r="Q84" s="28">
        <v>9.802583191155785</v>
      </c>
    </row>
    <row r="85" spans="2:17" ht="21" customHeight="1">
      <c r="B85" s="17" t="s">
        <v>26</v>
      </c>
      <c r="C85" s="37" t="s">
        <v>105</v>
      </c>
      <c r="D85" s="26">
        <v>126.9201358977089</v>
      </c>
      <c r="E85" s="53"/>
      <c r="F85" s="26">
        <v>40.47167345832567</v>
      </c>
      <c r="G85" s="26">
        <v>46.21877208095787</v>
      </c>
      <c r="H85" s="26">
        <v>17.48327896779689</v>
      </c>
      <c r="I85" s="26">
        <v>62.976101749053846</v>
      </c>
      <c r="J85" s="26">
        <v>189.04929679711168</v>
      </c>
      <c r="K85" s="26">
        <v>132.54624297039095</v>
      </c>
      <c r="L85" s="26">
        <v>2.782805648853484</v>
      </c>
      <c r="M85" s="26">
        <v>7.198997222034013</v>
      </c>
      <c r="N85" s="26">
        <v>37.93085090937249</v>
      </c>
      <c r="O85" s="26">
        <v>25.408225489531812</v>
      </c>
      <c r="P85" s="26">
        <v>23.774839565204765</v>
      </c>
      <c r="Q85" s="28">
        <v>11.07072682043886</v>
      </c>
    </row>
    <row r="86" spans="2:17" ht="21" customHeight="1">
      <c r="B86" s="17" t="s">
        <v>27</v>
      </c>
      <c r="C86" s="37" t="s">
        <v>106</v>
      </c>
      <c r="D86" s="26">
        <v>127.7881111483126</v>
      </c>
      <c r="E86" s="53"/>
      <c r="F86" s="26">
        <v>40.955390829273746</v>
      </c>
      <c r="G86" s="26">
        <v>45.8773294897651</v>
      </c>
      <c r="H86" s="26">
        <v>17.74328504769723</v>
      </c>
      <c r="I86" s="26">
        <v>63.31679116335793</v>
      </c>
      <c r="J86" s="26">
        <v>188.85660934329792</v>
      </c>
      <c r="K86" s="26">
        <v>152.39780445076937</v>
      </c>
      <c r="L86" s="26">
        <v>3.6458804892528556</v>
      </c>
      <c r="M86" s="26">
        <v>7.413290328147474</v>
      </c>
      <c r="N86" s="26">
        <v>35.0612173716483</v>
      </c>
      <c r="O86" s="26">
        <v>22.90828240747211</v>
      </c>
      <c r="P86" s="26">
        <v>21.51069488659185</v>
      </c>
      <c r="Q86" s="28">
        <v>9.843877320982712</v>
      </c>
    </row>
    <row r="87" spans="2:17" ht="21" customHeight="1">
      <c r="B87" s="17" t="s">
        <v>28</v>
      </c>
      <c r="C87" s="37" t="s">
        <v>107</v>
      </c>
      <c r="D87" s="26">
        <v>129.4342015425003</v>
      </c>
      <c r="E87" s="53"/>
      <c r="F87" s="26">
        <v>41.319145673416884</v>
      </c>
      <c r="G87" s="26">
        <v>47.161027830483185</v>
      </c>
      <c r="H87" s="26">
        <v>17.890764106015556</v>
      </c>
      <c r="I87" s="26">
        <v>63.65217433636827</v>
      </c>
      <c r="J87" s="26">
        <v>197.65034631407661</v>
      </c>
      <c r="K87" s="26">
        <v>173.91770005099477</v>
      </c>
      <c r="L87" s="26">
        <v>3.7120292873025473</v>
      </c>
      <c r="M87" s="26">
        <v>7.30235269633288</v>
      </c>
      <c r="N87" s="26">
        <v>41.07573391687245</v>
      </c>
      <c r="O87" s="26">
        <v>26.5318814633428</v>
      </c>
      <c r="P87" s="26">
        <v>24.827999167531793</v>
      </c>
      <c r="Q87" s="28">
        <v>10.95352904449932</v>
      </c>
    </row>
    <row r="88" spans="2:17" ht="21" customHeight="1">
      <c r="B88" s="17" t="s">
        <v>29</v>
      </c>
      <c r="C88" s="37" t="s">
        <v>108</v>
      </c>
      <c r="D88" s="26">
        <v>132.69427736933443</v>
      </c>
      <c r="E88" s="53"/>
      <c r="F88" s="26">
        <v>41.27320858166655</v>
      </c>
      <c r="G88" s="26">
        <v>48.445872223252195</v>
      </c>
      <c r="H88" s="26">
        <v>18.357156099651398</v>
      </c>
      <c r="I88" s="26">
        <v>42.30655842833567</v>
      </c>
      <c r="J88" s="26">
        <v>202.65814051734355</v>
      </c>
      <c r="K88" s="26">
        <v>202.29342880675446</v>
      </c>
      <c r="L88" s="26">
        <v>4.133399386676474</v>
      </c>
      <c r="M88" s="26">
        <v>6.929522501192912</v>
      </c>
      <c r="N88" s="26">
        <v>39.328079458524684</v>
      </c>
      <c r="O88" s="26">
        <v>23.037623052211522</v>
      </c>
      <c r="P88" s="26">
        <v>23.58469061809517</v>
      </c>
      <c r="Q88" s="28">
        <v>10.941351317673018</v>
      </c>
    </row>
    <row r="89" spans="2:17" ht="21" customHeight="1">
      <c r="B89" s="10"/>
      <c r="C89" s="35"/>
      <c r="D89" s="26"/>
      <c r="E89" s="53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8"/>
    </row>
    <row r="90" spans="2:17" ht="21" customHeight="1">
      <c r="B90" s="17" t="s">
        <v>30</v>
      </c>
      <c r="C90" s="37" t="s">
        <v>109</v>
      </c>
      <c r="D90" s="26">
        <v>135.08191389104485</v>
      </c>
      <c r="E90" s="53"/>
      <c r="F90" s="26">
        <v>40.961496799845136</v>
      </c>
      <c r="G90" s="26">
        <v>49.335847256702365</v>
      </c>
      <c r="H90" s="26">
        <v>18.447844484670995</v>
      </c>
      <c r="I90" s="26">
        <v>45.27003942619922</v>
      </c>
      <c r="J90" s="26">
        <v>213.66730404778477</v>
      </c>
      <c r="K90" s="26">
        <v>232.29719962934396</v>
      </c>
      <c r="L90" s="26">
        <v>5.279481809757818</v>
      </c>
      <c r="M90" s="26">
        <v>7.828197166192626</v>
      </c>
      <c r="N90" s="26">
        <v>43.51021215627994</v>
      </c>
      <c r="O90" s="26">
        <v>24.334163284056146</v>
      </c>
      <c r="P90" s="26">
        <v>24.091428488205214</v>
      </c>
      <c r="Q90" s="28">
        <v>11.226484308105704</v>
      </c>
    </row>
    <row r="91" spans="2:17" ht="21" customHeight="1">
      <c r="B91" s="17" t="s">
        <v>31</v>
      </c>
      <c r="C91" s="37" t="s">
        <v>110</v>
      </c>
      <c r="D91" s="26">
        <v>134.41929178927683</v>
      </c>
      <c r="E91" s="53"/>
      <c r="F91" s="26">
        <v>40.97046993129011</v>
      </c>
      <c r="G91" s="26">
        <v>47.9595500960396</v>
      </c>
      <c r="H91" s="26">
        <v>18.496962160155977</v>
      </c>
      <c r="I91" s="26">
        <v>24.94378610522663</v>
      </c>
      <c r="J91" s="26">
        <v>165.20739492881984</v>
      </c>
      <c r="K91" s="26">
        <v>162.01410830182223</v>
      </c>
      <c r="L91" s="26">
        <v>5.54306357893925</v>
      </c>
      <c r="M91" s="26">
        <v>6.868578782598636</v>
      </c>
      <c r="N91" s="26">
        <v>45.971277290550525</v>
      </c>
      <c r="O91" s="26">
        <v>24.401529885547788</v>
      </c>
      <c r="P91" s="26">
        <v>24.220777812321508</v>
      </c>
      <c r="Q91" s="28">
        <v>11.266879231104781</v>
      </c>
    </row>
    <row r="92" spans="2:17" ht="21" customHeight="1">
      <c r="B92" s="17" t="s">
        <v>32</v>
      </c>
      <c r="C92" s="37" t="s">
        <v>111</v>
      </c>
      <c r="D92" s="26">
        <v>141.9468067352055</v>
      </c>
      <c r="E92" s="53"/>
      <c r="F92" s="26">
        <v>40.43659559755538</v>
      </c>
      <c r="G92" s="26">
        <v>52.10099817377328</v>
      </c>
      <c r="H92" s="26">
        <v>18.603226672839828</v>
      </c>
      <c r="I92" s="26">
        <v>23.328805152435795</v>
      </c>
      <c r="J92" s="26">
        <v>170.00119036723726</v>
      </c>
      <c r="K92" s="26">
        <v>176.9400144638592</v>
      </c>
      <c r="L92" s="26">
        <v>7.237911342165978</v>
      </c>
      <c r="M92" s="26">
        <v>7.955720731471695</v>
      </c>
      <c r="N92" s="26">
        <v>39.18042916627038</v>
      </c>
      <c r="O92" s="26">
        <v>21.055742086301027</v>
      </c>
      <c r="P92" s="26">
        <v>20.995924637192218</v>
      </c>
      <c r="Q92" s="28">
        <v>9.2118871627567</v>
      </c>
    </row>
    <row r="93" spans="2:17" ht="21" customHeight="1">
      <c r="B93" s="17" t="s">
        <v>33</v>
      </c>
      <c r="C93" s="37" t="s">
        <v>112</v>
      </c>
      <c r="D93" s="26">
        <v>142.6941316297022</v>
      </c>
      <c r="E93" s="53"/>
      <c r="F93" s="26">
        <v>40.32918100922589</v>
      </c>
      <c r="G93" s="26">
        <v>54.80024007724224</v>
      </c>
      <c r="H93" s="26">
        <v>18.622592407201367</v>
      </c>
      <c r="I93" s="26">
        <v>22.4182800315991</v>
      </c>
      <c r="J93" s="26">
        <v>171.6955573848661</v>
      </c>
      <c r="K93" s="26">
        <v>194.76622122690858</v>
      </c>
      <c r="L93" s="26">
        <v>9.13337334620704</v>
      </c>
      <c r="M93" s="26">
        <v>8.896142869682182</v>
      </c>
      <c r="N93" s="26">
        <v>41.5746410109814</v>
      </c>
      <c r="O93" s="26">
        <v>22.181049555074242</v>
      </c>
      <c r="P93" s="26">
        <v>21.706588602024524</v>
      </c>
      <c r="Q93" s="28">
        <v>9.607834299256757</v>
      </c>
    </row>
    <row r="94" spans="2:17" ht="21" customHeight="1">
      <c r="B94" s="17" t="s">
        <v>34</v>
      </c>
      <c r="C94" s="37" t="s">
        <v>113</v>
      </c>
      <c r="D94" s="26">
        <v>144.75467860477812</v>
      </c>
      <c r="E94" s="53"/>
      <c r="F94" s="26">
        <v>39.77678137298436</v>
      </c>
      <c r="G94" s="26">
        <v>56.99971763757553</v>
      </c>
      <c r="H94" s="26">
        <v>18.45314599777625</v>
      </c>
      <c r="I94" s="26">
        <v>22.1437751973315</v>
      </c>
      <c r="J94" s="26">
        <v>181.66097060033064</v>
      </c>
      <c r="K94" s="26">
        <v>213.41209799967896</v>
      </c>
      <c r="L94" s="26">
        <v>9.197282290955146</v>
      </c>
      <c r="M94" s="26">
        <v>9.490189370284929</v>
      </c>
      <c r="N94" s="26">
        <v>41.47564243309709</v>
      </c>
      <c r="O94" s="26">
        <v>22.729589355991063</v>
      </c>
      <c r="P94" s="26">
        <v>21.850868118001717</v>
      </c>
      <c r="Q94" s="28">
        <v>9.78309644961471</v>
      </c>
    </row>
    <row r="95" spans="2:17" ht="21" customHeight="1">
      <c r="B95" s="10"/>
      <c r="C95" s="37"/>
      <c r="D95" s="26"/>
      <c r="E95" s="53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8"/>
    </row>
    <row r="96" spans="2:17" ht="21" customHeight="1">
      <c r="B96" s="17" t="s">
        <v>35</v>
      </c>
      <c r="C96" s="37" t="s">
        <v>114</v>
      </c>
      <c r="D96" s="26">
        <v>147.32250582189448</v>
      </c>
      <c r="E96" s="53"/>
      <c r="F96" s="26">
        <v>39.89022395099102</v>
      </c>
      <c r="G96" s="26">
        <v>60.152841326964754</v>
      </c>
      <c r="H96" s="26">
        <v>18.58849799163402</v>
      </c>
      <c r="I96" s="26">
        <v>23.206758362226324</v>
      </c>
      <c r="J96" s="26">
        <v>187.96319708310676</v>
      </c>
      <c r="K96" s="26">
        <v>221.73422604306296</v>
      </c>
      <c r="L96" s="26">
        <v>10.910640125524317</v>
      </c>
      <c r="M96" s="26">
        <v>10.04471630603826</v>
      </c>
      <c r="N96" s="26">
        <v>44.797125594745346</v>
      </c>
      <c r="O96" s="26">
        <v>23.841769163182768</v>
      </c>
      <c r="P96" s="26">
        <v>22.340834542740268</v>
      </c>
      <c r="Q96" s="28">
        <v>8.601509940228166</v>
      </c>
    </row>
    <row r="97" spans="2:17" ht="21" customHeight="1">
      <c r="B97" s="17" t="s">
        <v>36</v>
      </c>
      <c r="C97" s="37" t="s">
        <v>115</v>
      </c>
      <c r="D97" s="26">
        <v>150.17645162486698</v>
      </c>
      <c r="E97" s="53"/>
      <c r="F97" s="26">
        <v>38.97056096496358</v>
      </c>
      <c r="G97" s="26">
        <v>60.53845561321575</v>
      </c>
      <c r="H97" s="26">
        <v>19.05734606485774</v>
      </c>
      <c r="I97" s="26">
        <v>22.423763483500274</v>
      </c>
      <c r="J97" s="26">
        <v>196.05102119416526</v>
      </c>
      <c r="K97" s="26">
        <v>223.66705561150403</v>
      </c>
      <c r="L97" s="26">
        <v>12.267453305222796</v>
      </c>
      <c r="M97" s="26">
        <v>9.871020566528111</v>
      </c>
      <c r="N97" s="26">
        <v>44.39106358820156</v>
      </c>
      <c r="O97" s="26">
        <v>27.27368688323952</v>
      </c>
      <c r="P97" s="26">
        <v>25.61900713509319</v>
      </c>
      <c r="Q97" s="28">
        <v>8.501630430131147</v>
      </c>
    </row>
    <row r="98" spans="2:17" ht="21" customHeight="1">
      <c r="B98" s="17" t="s">
        <v>37</v>
      </c>
      <c r="C98" s="37" t="s">
        <v>116</v>
      </c>
      <c r="D98" s="26">
        <v>150.0774647966789</v>
      </c>
      <c r="E98" s="53"/>
      <c r="F98" s="26">
        <v>38.478507891479325</v>
      </c>
      <c r="G98" s="26">
        <v>59.861725620028686</v>
      </c>
      <c r="H98" s="26">
        <v>19.126413746644413</v>
      </c>
      <c r="I98" s="26">
        <v>21.439637828096984</v>
      </c>
      <c r="J98" s="26">
        <v>208.3594276293741</v>
      </c>
      <c r="K98" s="26">
        <v>217.78158425382725</v>
      </c>
      <c r="L98" s="26">
        <v>13.202303294143933</v>
      </c>
      <c r="M98" s="26">
        <v>10.889079212691362</v>
      </c>
      <c r="N98" s="26">
        <v>50.77808959286128</v>
      </c>
      <c r="O98" s="26">
        <v>26.912387484216477</v>
      </c>
      <c r="P98" s="26">
        <v>26.122506090549745</v>
      </c>
      <c r="Q98" s="28">
        <v>8.575855131238793</v>
      </c>
    </row>
    <row r="99" spans="2:17" ht="21" customHeight="1">
      <c r="B99" s="17" t="s">
        <v>38</v>
      </c>
      <c r="C99" s="37" t="s">
        <v>117</v>
      </c>
      <c r="D99" s="26">
        <v>154.03865395286027</v>
      </c>
      <c r="E99" s="53"/>
      <c r="F99" s="26">
        <v>37.99434430229682</v>
      </c>
      <c r="G99" s="26">
        <v>63.175346684464216</v>
      </c>
      <c r="H99" s="26">
        <v>19.22001288019414</v>
      </c>
      <c r="I99" s="26">
        <v>19.99995543185419</v>
      </c>
      <c r="J99" s="26">
        <v>221.11371339562476</v>
      </c>
      <c r="K99" s="26">
        <v>218.04965337124597</v>
      </c>
      <c r="L99" s="26">
        <v>13.203313195959453</v>
      </c>
      <c r="M99" s="26">
        <v>11.364877181332186</v>
      </c>
      <c r="N99" s="26">
        <v>50.58484549338051</v>
      </c>
      <c r="O99" s="26">
        <v>26.740887485487498</v>
      </c>
      <c r="P99" s="26">
        <v>25.738104204781717</v>
      </c>
      <c r="Q99" s="28">
        <v>6.963772782679036</v>
      </c>
    </row>
    <row r="100" spans="2:17" ht="21" customHeight="1">
      <c r="B100" s="17" t="s">
        <v>39</v>
      </c>
      <c r="C100" s="37" t="s">
        <v>118</v>
      </c>
      <c r="D100" s="26">
        <v>151.84877956021728</v>
      </c>
      <c r="E100" s="53"/>
      <c r="F100" s="26">
        <v>38.08620931982219</v>
      </c>
      <c r="G100" s="26">
        <v>66.1961467338733</v>
      </c>
      <c r="H100" s="26">
        <v>19.566721141153224</v>
      </c>
      <c r="I100" s="26">
        <v>19.732073714177055</v>
      </c>
      <c r="J100" s="26">
        <v>237.06047219183102</v>
      </c>
      <c r="K100" s="26">
        <v>222.509445765734</v>
      </c>
      <c r="L100" s="26">
        <v>15.047084145168535</v>
      </c>
      <c r="M100" s="26">
        <v>12.070737830739594</v>
      </c>
      <c r="N100" s="26">
        <v>37.975974271139634</v>
      </c>
      <c r="O100" s="26">
        <v>21.330481920074078</v>
      </c>
      <c r="P100" s="26">
        <v>20.393484006272374</v>
      </c>
      <c r="Q100" s="28">
        <v>6.779455493977032</v>
      </c>
    </row>
    <row r="101" spans="2:17" ht="21" customHeight="1">
      <c r="B101" s="10"/>
      <c r="C101" s="37"/>
      <c r="D101" s="26"/>
      <c r="E101" s="53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8"/>
    </row>
    <row r="102" spans="2:17" ht="21" customHeight="1">
      <c r="B102" s="17" t="s">
        <v>40</v>
      </c>
      <c r="C102" s="37" t="s">
        <v>119</v>
      </c>
      <c r="D102" s="26">
        <v>160.0133873127868</v>
      </c>
      <c r="E102" s="53"/>
      <c r="F102" s="26">
        <v>39.10101569673362</v>
      </c>
      <c r="G102" s="26">
        <v>69.94433437219901</v>
      </c>
      <c r="H102" s="26">
        <v>20.179405303628958</v>
      </c>
      <c r="I102" s="26">
        <v>20.61689918555045</v>
      </c>
      <c r="J102" s="26">
        <v>248.49652493140917</v>
      </c>
      <c r="K102" s="26">
        <v>229.2467941268634</v>
      </c>
      <c r="L102" s="26">
        <v>18.21068283498223</v>
      </c>
      <c r="M102" s="26">
        <v>14.491984838649522</v>
      </c>
      <c r="N102" s="26">
        <v>40.358810607257915</v>
      </c>
      <c r="O102" s="26">
        <v>22.20281450751587</v>
      </c>
      <c r="P102" s="26">
        <v>21.109079802712134</v>
      </c>
      <c r="Q102" s="28">
        <v>6.5624082288224255</v>
      </c>
    </row>
    <row r="103" spans="2:17" ht="21" customHeight="1">
      <c r="B103" s="17" t="s">
        <v>41</v>
      </c>
      <c r="C103" s="37" t="s">
        <v>120</v>
      </c>
      <c r="D103" s="26">
        <v>161.77552992901664</v>
      </c>
      <c r="E103" s="53"/>
      <c r="F103" s="26">
        <v>40.17208219675514</v>
      </c>
      <c r="G103" s="26">
        <v>72.62503628533811</v>
      </c>
      <c r="H103" s="26">
        <v>20.874261926324728</v>
      </c>
      <c r="I103" s="26">
        <v>21.798382897021394</v>
      </c>
      <c r="J103" s="26">
        <v>262.99395624885165</v>
      </c>
      <c r="K103" s="26">
        <v>230.75844238866787</v>
      </c>
      <c r="L103" s="26">
        <v>20.92862198342453</v>
      </c>
      <c r="M103" s="26">
        <v>15.329536102144722</v>
      </c>
      <c r="N103" s="26">
        <v>39.6284816257571</v>
      </c>
      <c r="O103" s="26">
        <v>22.885584039017473</v>
      </c>
      <c r="P103" s="26">
        <v>22.233263353819826</v>
      </c>
      <c r="Q103" s="28">
        <v>6.523206851976477</v>
      </c>
    </row>
    <row r="104" spans="2:17" ht="21" customHeight="1">
      <c r="B104" s="17" t="s">
        <v>42</v>
      </c>
      <c r="C104" s="37" t="s">
        <v>121</v>
      </c>
      <c r="D104" s="26">
        <v>165.05609961735522</v>
      </c>
      <c r="E104" s="53"/>
      <c r="F104" s="26">
        <v>41.18295609313185</v>
      </c>
      <c r="G104" s="26">
        <v>73.55643470177486</v>
      </c>
      <c r="H104" s="26">
        <v>21.02384503966967</v>
      </c>
      <c r="I104" s="26">
        <v>21.72644140346326</v>
      </c>
      <c r="J104" s="26">
        <v>278.39029768467475</v>
      </c>
      <c r="K104" s="26">
        <v>246.6113236915494</v>
      </c>
      <c r="L104" s="26">
        <v>23.455909375878246</v>
      </c>
      <c r="M104" s="26">
        <v>16.97040447932205</v>
      </c>
      <c r="N104" s="26">
        <v>39.5615798689928</v>
      </c>
      <c r="O104" s="26">
        <v>22.429037767256848</v>
      </c>
      <c r="P104" s="26">
        <v>21.72644140346326</v>
      </c>
      <c r="Q104" s="28">
        <v>6.431459022418228</v>
      </c>
    </row>
    <row r="105" spans="2:17" ht="21" customHeight="1">
      <c r="B105" s="17" t="s">
        <v>43</v>
      </c>
      <c r="C105" s="37" t="s">
        <v>122</v>
      </c>
      <c r="D105" s="26">
        <v>167.52407688484735</v>
      </c>
      <c r="E105" s="53"/>
      <c r="F105" s="26">
        <v>42.01533935983022</v>
      </c>
      <c r="G105" s="26">
        <v>77.04603151150452</v>
      </c>
      <c r="H105" s="26">
        <v>21.00766967991511</v>
      </c>
      <c r="I105" s="26">
        <v>21.86731856707276</v>
      </c>
      <c r="J105" s="26">
        <v>289.11066636220767</v>
      </c>
      <c r="K105" s="26">
        <v>251.71593977084984</v>
      </c>
      <c r="L105" s="26">
        <v>26.971483834571316</v>
      </c>
      <c r="M105" s="26">
        <v>18.589907184784213</v>
      </c>
      <c r="N105" s="26">
        <v>45.13156657577671</v>
      </c>
      <c r="O105" s="26">
        <v>27.34758022270279</v>
      </c>
      <c r="P105" s="26">
        <v>26.21929105830837</v>
      </c>
      <c r="Q105" s="28">
        <v>7.790568039866217</v>
      </c>
    </row>
    <row r="106" spans="2:17" ht="21" customHeight="1">
      <c r="B106" s="17" t="s">
        <v>44</v>
      </c>
      <c r="C106" s="37" t="s">
        <v>123</v>
      </c>
      <c r="D106" s="26">
        <v>171.93802534763068</v>
      </c>
      <c r="E106" s="53"/>
      <c r="F106" s="26">
        <v>43.345271543962845</v>
      </c>
      <c r="G106" s="26">
        <v>81.55966014314095</v>
      </c>
      <c r="H106" s="26">
        <v>21.37867893660313</v>
      </c>
      <c r="I106" s="26">
        <v>20.095958200406944</v>
      </c>
      <c r="J106" s="26">
        <v>306.14268237215686</v>
      </c>
      <c r="K106" s="26">
        <v>257.45274109404323</v>
      </c>
      <c r="L106" s="26">
        <v>25.333734539874712</v>
      </c>
      <c r="M106" s="26">
        <v>20.309744989772973</v>
      </c>
      <c r="N106" s="26">
        <v>43.82629182003642</v>
      </c>
      <c r="O106" s="26">
        <v>27.845729314925578</v>
      </c>
      <c r="P106" s="26">
        <v>26.937135460119944</v>
      </c>
      <c r="Q106" s="28">
        <v>6.948070654396018</v>
      </c>
    </row>
    <row r="107" spans="2:17" ht="21" customHeight="1">
      <c r="B107" s="10"/>
      <c r="C107" s="37"/>
      <c r="D107" s="26"/>
      <c r="E107" s="53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8"/>
    </row>
    <row r="108" spans="2:17" ht="21" customHeight="1">
      <c r="B108" s="17" t="s">
        <v>45</v>
      </c>
      <c r="C108" s="37" t="s">
        <v>124</v>
      </c>
      <c r="D108" s="26">
        <v>176.3701242404736</v>
      </c>
      <c r="E108" s="53"/>
      <c r="F108" s="26">
        <v>47.36159755824652</v>
      </c>
      <c r="G108" s="26">
        <v>86.05884000763314</v>
      </c>
      <c r="H108" s="26">
        <v>23.1226654745648</v>
      </c>
      <c r="I108" s="26">
        <v>19.348621224693307</v>
      </c>
      <c r="J108" s="26">
        <v>327.38504978814854</v>
      </c>
      <c r="K108" s="26">
        <v>277.41883014196253</v>
      </c>
      <c r="L108" s="26">
        <v>34.55110932980948</v>
      </c>
      <c r="M108" s="26">
        <v>23.175821027379893</v>
      </c>
      <c r="N108" s="26">
        <v>37.74044249871496</v>
      </c>
      <c r="O108" s="26">
        <v>24.398398742126997</v>
      </c>
      <c r="P108" s="26">
        <v>23.81368766116099</v>
      </c>
      <c r="Q108" s="28">
        <v>6.325510784995888</v>
      </c>
    </row>
    <row r="109" spans="2:17" ht="21" customHeight="1">
      <c r="B109" s="17" t="s">
        <v>46</v>
      </c>
      <c r="C109" s="37" t="s">
        <v>125</v>
      </c>
      <c r="D109" s="26">
        <v>181.26450499402748</v>
      </c>
      <c r="E109" s="53"/>
      <c r="F109" s="26">
        <v>49.01756013111537</v>
      </c>
      <c r="G109" s="26">
        <v>89.89196572049204</v>
      </c>
      <c r="H109" s="26">
        <v>22.896012445278267</v>
      </c>
      <c r="I109" s="26">
        <v>18.031270770992815</v>
      </c>
      <c r="J109" s="26">
        <v>338.0466687359445</v>
      </c>
      <c r="K109" s="26">
        <v>286.1737167525311</v>
      </c>
      <c r="L109" s="26">
        <v>38.019013737078694</v>
      </c>
      <c r="M109" s="26">
        <v>23.319033460433523</v>
      </c>
      <c r="N109" s="26">
        <v>38.019013737078694</v>
      </c>
      <c r="O109" s="26">
        <v>25.011117521054548</v>
      </c>
      <c r="P109" s="26">
        <v>24.535218879004887</v>
      </c>
      <c r="Q109" s="28">
        <v>6.451070481117664</v>
      </c>
    </row>
    <row r="110" spans="2:17" ht="21" customHeight="1">
      <c r="B110" s="17" t="s">
        <v>47</v>
      </c>
      <c r="C110" s="37" t="s">
        <v>126</v>
      </c>
      <c r="D110" s="26">
        <v>187.4677863401511</v>
      </c>
      <c r="E110" s="53"/>
      <c r="F110" s="26">
        <v>53.63705314677696</v>
      </c>
      <c r="G110" s="26">
        <v>93.39342359443683</v>
      </c>
      <c r="H110" s="26">
        <v>25.456648270833597</v>
      </c>
      <c r="I110" s="26">
        <v>17.704417933213488</v>
      </c>
      <c r="J110" s="26">
        <v>369.6451992742236</v>
      </c>
      <c r="K110" s="26">
        <v>298.40848806366046</v>
      </c>
      <c r="L110" s="26">
        <v>43.89438529003817</v>
      </c>
      <c r="M110" s="26">
        <v>26.76614663867483</v>
      </c>
      <c r="N110" s="26">
        <v>35.35645593171333</v>
      </c>
      <c r="O110" s="26">
        <v>23.518590686428567</v>
      </c>
      <c r="P110" s="26">
        <v>22.680511731010178</v>
      </c>
      <c r="Q110" s="28">
        <v>6.599871773919821</v>
      </c>
    </row>
    <row r="111" spans="2:17" ht="21" customHeight="1">
      <c r="B111" s="17" t="s">
        <v>48</v>
      </c>
      <c r="C111" s="37" t="s">
        <v>127</v>
      </c>
      <c r="D111" s="26">
        <v>192.47381113227752</v>
      </c>
      <c r="E111" s="53"/>
      <c r="F111" s="26">
        <v>59.806777304004086</v>
      </c>
      <c r="G111" s="26">
        <v>100.37137408411121</v>
      </c>
      <c r="H111" s="26">
        <v>25.742917187375674</v>
      </c>
      <c r="I111" s="26">
        <v>17.057933004968124</v>
      </c>
      <c r="J111" s="26">
        <v>396.96098361866365</v>
      </c>
      <c r="K111" s="26">
        <v>298.3578099070187</v>
      </c>
      <c r="L111" s="26">
        <v>47.63739826997195</v>
      </c>
      <c r="M111" s="26">
        <v>28.031176492920178</v>
      </c>
      <c r="N111" s="26">
        <v>37.236219608406024</v>
      </c>
      <c r="O111" s="26">
        <v>26.627017373608776</v>
      </c>
      <c r="P111" s="26">
        <v>25.742917187375674</v>
      </c>
      <c r="Q111" s="28">
        <v>7.644866316250957</v>
      </c>
    </row>
    <row r="112" spans="2:17" ht="21" customHeight="1">
      <c r="B112" s="17" t="s">
        <v>49</v>
      </c>
      <c r="C112" s="37" t="s">
        <v>128</v>
      </c>
      <c r="D112" s="26">
        <v>201.10139293812765</v>
      </c>
      <c r="E112" s="53"/>
      <c r="F112" s="26">
        <v>64.11402656300615</v>
      </c>
      <c r="G112" s="26">
        <v>104.95626822157435</v>
      </c>
      <c r="H112" s="26">
        <v>26.7444120505345</v>
      </c>
      <c r="I112" s="26">
        <v>16.067379332685455</v>
      </c>
      <c r="J112" s="26">
        <v>435.1149983803045</v>
      </c>
      <c r="K112" s="26">
        <v>306.4723032069971</v>
      </c>
      <c r="L112" s="26">
        <v>51.31195335276968</v>
      </c>
      <c r="M112" s="26">
        <v>30.217039196631035</v>
      </c>
      <c r="N112" s="26">
        <v>42.811791383219955</v>
      </c>
      <c r="O112" s="26">
        <v>29.54324586977648</v>
      </c>
      <c r="P112" s="26">
        <v>28.765792031098155</v>
      </c>
      <c r="Q112" s="28">
        <v>8.137350178166505</v>
      </c>
    </row>
    <row r="113" spans="2:17" ht="21" customHeight="1">
      <c r="B113" s="10"/>
      <c r="C113" s="35"/>
      <c r="D113" s="26"/>
      <c r="E113" s="53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8"/>
    </row>
    <row r="114" spans="2:17" ht="21" customHeight="1">
      <c r="B114" s="17" t="s">
        <v>50</v>
      </c>
      <c r="C114" s="37" t="s">
        <v>129</v>
      </c>
      <c r="D114" s="26">
        <v>211.5399893139593</v>
      </c>
      <c r="E114" s="53"/>
      <c r="F114" s="26">
        <v>66.93054644715109</v>
      </c>
      <c r="G114" s="26">
        <v>108.57391204111165</v>
      </c>
      <c r="H114" s="26">
        <v>27.20838350528097</v>
      </c>
      <c r="I114" s="26">
        <v>89</v>
      </c>
      <c r="J114" s="26">
        <v>471.0581205341774</v>
      </c>
      <c r="K114" s="26">
        <v>326.3967532713668</v>
      </c>
      <c r="L114" s="26">
        <v>56.13027207864261</v>
      </c>
      <c r="M114" s="26">
        <v>31.777730353496096</v>
      </c>
      <c r="N114" s="26">
        <v>44.91460254211458</v>
      </c>
      <c r="O114" s="26">
        <v>30.21999847342276</v>
      </c>
      <c r="P114" s="26">
        <v>30.37577166143009</v>
      </c>
      <c r="Q114" s="28">
        <v>9.346391280440027</v>
      </c>
    </row>
    <row r="115" spans="2:17" ht="21" customHeight="1">
      <c r="B115" s="17" t="s">
        <v>51</v>
      </c>
      <c r="C115" s="37" t="s">
        <v>130</v>
      </c>
      <c r="D115" s="26">
        <v>215.15761317383618</v>
      </c>
      <c r="E115" s="53"/>
      <c r="F115" s="26">
        <v>69.61438290084428</v>
      </c>
      <c r="G115" s="26">
        <v>112.78047608991797</v>
      </c>
      <c r="H115" s="26">
        <v>30.278374718954574</v>
      </c>
      <c r="I115" s="26">
        <v>15.682645367253395</v>
      </c>
      <c r="J115" s="26">
        <v>515.508738804765</v>
      </c>
      <c r="K115" s="26">
        <v>326.9029311537044</v>
      </c>
      <c r="L115" s="26">
        <v>58.90049646182958</v>
      </c>
      <c r="M115" s="26">
        <v>30.847711679481925</v>
      </c>
      <c r="N115" s="26">
        <v>49.687589282386995</v>
      </c>
      <c r="O115" s="26">
        <v>34.31549134814852</v>
      </c>
      <c r="P115" s="26">
        <v>32.29693303355155</v>
      </c>
      <c r="Q115" s="28">
        <v>9.937517856477399</v>
      </c>
    </row>
    <row r="116" spans="2:17" ht="21" customHeight="1">
      <c r="B116" s="21" t="s">
        <v>52</v>
      </c>
      <c r="C116" s="37" t="s">
        <v>131</v>
      </c>
      <c r="D116" s="26">
        <v>227.2</v>
      </c>
      <c r="E116" s="53"/>
      <c r="F116" s="26">
        <v>73</v>
      </c>
      <c r="G116" s="26">
        <v>120.7</v>
      </c>
      <c r="H116" s="26">
        <v>33.2</v>
      </c>
      <c r="I116" s="26">
        <v>15.4</v>
      </c>
      <c r="J116" s="26">
        <v>563.1</v>
      </c>
      <c r="K116" s="26">
        <v>354.8</v>
      </c>
      <c r="L116" s="26">
        <v>65.2</v>
      </c>
      <c r="M116" s="26">
        <v>32.6</v>
      </c>
      <c r="N116" s="26">
        <v>35.4</v>
      </c>
      <c r="O116" s="26">
        <v>25.8</v>
      </c>
      <c r="P116" s="26">
        <v>24.7</v>
      </c>
      <c r="Q116" s="28">
        <v>8</v>
      </c>
    </row>
    <row r="117" spans="2:17" ht="21" customHeight="1">
      <c r="B117" s="21" t="s">
        <v>53</v>
      </c>
      <c r="C117" s="37" t="s">
        <v>132</v>
      </c>
      <c r="D117" s="26">
        <v>231.1</v>
      </c>
      <c r="E117" s="53"/>
      <c r="F117" s="26">
        <v>74.8</v>
      </c>
      <c r="G117" s="26">
        <v>142.6</v>
      </c>
      <c r="H117" s="26">
        <v>34.7</v>
      </c>
      <c r="I117" s="26">
        <v>16</v>
      </c>
      <c r="J117" s="26">
        <v>605.6</v>
      </c>
      <c r="K117" s="26">
        <v>358.4</v>
      </c>
      <c r="L117" s="26">
        <v>72.1</v>
      </c>
      <c r="M117" s="26">
        <v>33.1</v>
      </c>
      <c r="N117" s="26">
        <v>48.2</v>
      </c>
      <c r="O117" s="26">
        <v>36.3</v>
      </c>
      <c r="P117" s="26">
        <v>34.2</v>
      </c>
      <c r="Q117" s="28">
        <v>11</v>
      </c>
    </row>
    <row r="118" spans="2:20" ht="21" customHeight="1">
      <c r="B118" s="21" t="s">
        <v>55</v>
      </c>
      <c r="C118" s="37" t="s">
        <v>133</v>
      </c>
      <c r="D118" s="26">
        <v>237</v>
      </c>
      <c r="E118" s="53"/>
      <c r="F118" s="26">
        <v>75.9</v>
      </c>
      <c r="G118" s="26">
        <v>148.3</v>
      </c>
      <c r="H118" s="26">
        <v>37</v>
      </c>
      <c r="I118" s="26">
        <v>17.5</v>
      </c>
      <c r="J118" s="26">
        <v>644.7</v>
      </c>
      <c r="K118" s="26">
        <v>360.5</v>
      </c>
      <c r="L118" s="26">
        <v>77</v>
      </c>
      <c r="M118" s="26">
        <v>32.3</v>
      </c>
      <c r="N118" s="26">
        <v>50.2</v>
      </c>
      <c r="O118" s="26">
        <v>38.2</v>
      </c>
      <c r="P118" s="26">
        <v>36.3</v>
      </c>
      <c r="Q118" s="28">
        <v>11.2</v>
      </c>
      <c r="T118" s="4">
        <v>1958000</v>
      </c>
    </row>
    <row r="119" spans="2:17" ht="21" customHeight="1">
      <c r="B119" s="10"/>
      <c r="C119" s="37"/>
      <c r="D119" s="26"/>
      <c r="E119" s="53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8"/>
    </row>
    <row r="120" spans="2:20" ht="21" customHeight="1">
      <c r="B120" s="21" t="s">
        <v>63</v>
      </c>
      <c r="C120" s="37" t="s">
        <v>134</v>
      </c>
      <c r="D120" s="26">
        <f>D52/$T$120*100000</f>
        <v>239.5393135632665</v>
      </c>
      <c r="E120" s="53"/>
      <c r="F120" s="26">
        <f>F52/$T$120*100000</f>
        <v>78.12067491342138</v>
      </c>
      <c r="G120" s="26">
        <f>G52/$T$120*100000</f>
        <v>164.59677634317327</v>
      </c>
      <c r="H120" s="26">
        <f aca="true" t="shared" si="0" ref="H120:P120">H52/$T$120*100000</f>
        <v>38.752775744453125</v>
      </c>
      <c r="I120" s="26">
        <f t="shared" si="0"/>
        <v>17.479757313304916</v>
      </c>
      <c r="J120" s="26">
        <f t="shared" si="0"/>
        <v>703.1885947915449</v>
      </c>
      <c r="K120" s="26">
        <f t="shared" si="0"/>
        <v>356.66906564802224</v>
      </c>
      <c r="L120" s="26">
        <f t="shared" si="0"/>
        <v>83.65678573405754</v>
      </c>
      <c r="M120" s="26">
        <f t="shared" si="0"/>
        <v>33.883048633708356</v>
      </c>
      <c r="N120" s="26">
        <f t="shared" si="0"/>
        <v>52.13171022765717</v>
      </c>
      <c r="O120" s="26">
        <f t="shared" si="0"/>
        <v>40.29058430574095</v>
      </c>
      <c r="P120" s="26">
        <f t="shared" si="0"/>
        <v>38.08639203456174</v>
      </c>
      <c r="Q120" s="28">
        <f>Q52/$T$120*100000</f>
        <v>12.148687634173797</v>
      </c>
      <c r="T120" s="4">
        <v>1950828</v>
      </c>
    </row>
    <row r="121" spans="2:20" ht="21" customHeight="1">
      <c r="B121" s="39" t="s">
        <v>64</v>
      </c>
      <c r="C121" s="37" t="s">
        <v>135</v>
      </c>
      <c r="D121" s="26">
        <f>D53/$T$121*100000</f>
        <v>253.7122375832053</v>
      </c>
      <c r="E121" s="53"/>
      <c r="F121" s="26">
        <f aca="true" t="shared" si="1" ref="F121:Q121">F53/$T$121*100000</f>
        <v>79.87711213517665</v>
      </c>
      <c r="G121" s="26">
        <f t="shared" si="1"/>
        <v>169.89247311827955</v>
      </c>
      <c r="H121" s="26">
        <f t="shared" si="1"/>
        <v>41.116231438812086</v>
      </c>
      <c r="I121" s="26">
        <f t="shared" si="1"/>
        <v>17.61392729134665</v>
      </c>
      <c r="J121" s="26">
        <f t="shared" si="1"/>
        <v>767.4859190988224</v>
      </c>
      <c r="K121" s="26">
        <f t="shared" si="1"/>
        <v>355.094726062468</v>
      </c>
      <c r="L121" s="26">
        <f t="shared" si="1"/>
        <v>91.6026625704045</v>
      </c>
      <c r="M121" s="26">
        <f t="shared" si="1"/>
        <v>33.128520225294416</v>
      </c>
      <c r="N121" s="26">
        <f t="shared" si="1"/>
        <v>49.66717869943676</v>
      </c>
      <c r="O121" s="26">
        <f t="shared" si="1"/>
        <v>38.96569380440348</v>
      </c>
      <c r="P121" s="26">
        <f t="shared" si="1"/>
        <v>36.81515616999488</v>
      </c>
      <c r="Q121" s="28">
        <f t="shared" si="1"/>
        <v>12.749615975422428</v>
      </c>
      <c r="T121" s="4">
        <v>1953000</v>
      </c>
    </row>
    <row r="122" spans="2:20" ht="21" customHeight="1">
      <c r="B122" s="39" t="s">
        <v>69</v>
      </c>
      <c r="C122" s="37" t="s">
        <v>136</v>
      </c>
      <c r="D122" s="26">
        <f>D54/$T$122*100000</f>
        <v>258.76024590163934</v>
      </c>
      <c r="E122" s="53"/>
      <c r="F122" s="26">
        <f aca="true" t="shared" si="2" ref="F122:Q122">F54/$T$122*100000</f>
        <v>82.01844262295083</v>
      </c>
      <c r="G122" s="26">
        <f t="shared" si="2"/>
        <v>175.9733606557377</v>
      </c>
      <c r="H122" s="26">
        <f t="shared" si="2"/>
        <v>42.93032786885246</v>
      </c>
      <c r="I122" s="26">
        <f t="shared" si="2"/>
        <v>18.186475409836067</v>
      </c>
      <c r="J122" s="26">
        <f t="shared" si="2"/>
        <v>804.405737704918</v>
      </c>
      <c r="K122" s="26">
        <f t="shared" si="2"/>
        <v>333.70901639344265</v>
      </c>
      <c r="L122" s="26">
        <f t="shared" si="2"/>
        <v>97.95081967213116</v>
      </c>
      <c r="M122" s="26">
        <f t="shared" si="2"/>
        <v>32.78688524590164</v>
      </c>
      <c r="N122" s="26">
        <f t="shared" si="2"/>
        <v>48.97540983606558</v>
      </c>
      <c r="O122" s="26">
        <f t="shared" si="2"/>
        <v>40.47131147540984</v>
      </c>
      <c r="P122" s="26">
        <f t="shared" si="2"/>
        <v>38.268442622950815</v>
      </c>
      <c r="Q122" s="28">
        <f t="shared" si="2"/>
        <v>14.241803278688524</v>
      </c>
      <c r="T122" s="4">
        <v>1952000</v>
      </c>
    </row>
    <row r="123" spans="2:20" ht="21" customHeight="1">
      <c r="B123" s="39" t="s">
        <v>70</v>
      </c>
      <c r="C123" s="37" t="s">
        <v>137</v>
      </c>
      <c r="D123" s="26">
        <f>D55/$T$123*100000</f>
        <v>264.0920716112532</v>
      </c>
      <c r="E123" s="53"/>
      <c r="F123" s="26">
        <f aca="true" t="shared" si="3" ref="F123:Q123">F55/$T$123*100000</f>
        <v>82.09718670076727</v>
      </c>
      <c r="G123" s="26">
        <f t="shared" si="3"/>
        <v>183.47826086956522</v>
      </c>
      <c r="H123" s="26">
        <f t="shared" si="3"/>
        <v>43.37595907928389</v>
      </c>
      <c r="I123" s="26">
        <f t="shared" si="3"/>
        <v>18.874680306905372</v>
      </c>
      <c r="J123" s="26">
        <f t="shared" si="3"/>
        <v>850.1790281329924</v>
      </c>
      <c r="K123" s="26">
        <f t="shared" si="3"/>
        <v>317.4936061381074</v>
      </c>
      <c r="L123" s="26">
        <f t="shared" si="3"/>
        <v>99.18158567774937</v>
      </c>
      <c r="M123" s="26">
        <f t="shared" si="3"/>
        <v>28.235294117647058</v>
      </c>
      <c r="N123" s="26">
        <f t="shared" si="3"/>
        <v>47.97953964194374</v>
      </c>
      <c r="O123" s="26">
        <f t="shared" si="3"/>
        <v>40.20460358056266</v>
      </c>
      <c r="P123" s="26">
        <f t="shared" si="3"/>
        <v>38.056265984654736</v>
      </c>
      <c r="Q123" s="28">
        <f t="shared" si="3"/>
        <v>15.447570332480817</v>
      </c>
      <c r="T123" s="4">
        <v>1955000</v>
      </c>
    </row>
    <row r="124" spans="2:20" ht="21" customHeight="1">
      <c r="B124" s="39" t="s">
        <v>74</v>
      </c>
      <c r="C124" s="37" t="s">
        <v>138</v>
      </c>
      <c r="D124" s="26">
        <f aca="true" t="shared" si="4" ref="D124:Q124">D56/$T$124*100000</f>
        <v>272.9466119096509</v>
      </c>
      <c r="E124" s="53"/>
      <c r="F124" s="26">
        <f t="shared" si="4"/>
        <v>85.83162217659137</v>
      </c>
      <c r="G124" s="26">
        <f t="shared" si="4"/>
        <v>190.91375770020534</v>
      </c>
      <c r="H124" s="26">
        <f t="shared" si="4"/>
        <v>46.91991786447639</v>
      </c>
      <c r="I124" s="26">
        <f t="shared" si="4"/>
        <v>22.227926078028748</v>
      </c>
      <c r="J124" s="26">
        <f t="shared" si="4"/>
        <v>912.1663244353182</v>
      </c>
      <c r="K124" s="26">
        <f t="shared" si="4"/>
        <v>310.16427104722794</v>
      </c>
      <c r="L124" s="26">
        <f t="shared" si="4"/>
        <v>111.39630390143736</v>
      </c>
      <c r="M124" s="26">
        <f t="shared" si="4"/>
        <v>28.901437371663242</v>
      </c>
      <c r="N124" s="26">
        <f t="shared" si="4"/>
        <v>49.178644763860376</v>
      </c>
      <c r="O124" s="26">
        <f t="shared" si="4"/>
        <v>43.83983572895277</v>
      </c>
      <c r="P124" s="26">
        <f t="shared" si="4"/>
        <v>41.68377823408624</v>
      </c>
      <c r="Q124" s="28">
        <f t="shared" si="4"/>
        <v>22.279260780287473</v>
      </c>
      <c r="T124" s="4">
        <v>1948000</v>
      </c>
    </row>
    <row r="125" spans="2:17" ht="21" customHeight="1">
      <c r="B125" s="39"/>
      <c r="C125" s="37"/>
      <c r="D125" s="26"/>
      <c r="E125" s="53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8"/>
    </row>
    <row r="126" spans="2:20" ht="21" customHeight="1">
      <c r="B126" s="39" t="s">
        <v>78</v>
      </c>
      <c r="C126" s="37" t="s">
        <v>139</v>
      </c>
      <c r="D126" s="26">
        <f aca="true" t="shared" si="5" ref="D126:Q126">D58/$T$128*100000</f>
        <v>286.07068607068607</v>
      </c>
      <c r="E126" s="53"/>
      <c r="F126" s="26">
        <f t="shared" si="5"/>
        <v>87.62993762993763</v>
      </c>
      <c r="G126" s="26">
        <f t="shared" si="5"/>
        <v>196.20582120582122</v>
      </c>
      <c r="H126" s="26">
        <f t="shared" si="5"/>
        <v>47.19334719334719</v>
      </c>
      <c r="I126" s="26">
        <f t="shared" si="5"/>
        <v>22.713097713097714</v>
      </c>
      <c r="J126" s="26">
        <f t="shared" si="5"/>
        <v>989.0332640332641</v>
      </c>
      <c r="K126" s="26">
        <f t="shared" si="5"/>
        <v>300.987525987526</v>
      </c>
      <c r="L126" s="26">
        <f t="shared" si="5"/>
        <v>119.12681912681913</v>
      </c>
      <c r="M126" s="26">
        <f t="shared" si="5"/>
        <v>30.873180873180875</v>
      </c>
      <c r="N126" s="26">
        <f t="shared" si="5"/>
        <v>50.571725571725565</v>
      </c>
      <c r="O126" s="26">
        <f t="shared" si="5"/>
        <v>47.66112266112266</v>
      </c>
      <c r="P126" s="26">
        <f t="shared" si="5"/>
        <v>45.37422037422038</v>
      </c>
      <c r="Q126" s="28">
        <f t="shared" si="5"/>
        <v>28.69022869022869</v>
      </c>
      <c r="T126" s="4">
        <v>1945276</v>
      </c>
    </row>
    <row r="127" spans="2:21" ht="21" customHeight="1">
      <c r="B127" s="40" t="s">
        <v>80</v>
      </c>
      <c r="C127" s="37" t="s">
        <v>140</v>
      </c>
      <c r="D127" s="26">
        <v>290.2</v>
      </c>
      <c r="E127" s="53"/>
      <c r="F127" s="26">
        <v>89.6</v>
      </c>
      <c r="G127" s="26">
        <v>195.1</v>
      </c>
      <c r="H127" s="26">
        <f aca="true" t="shared" si="6" ref="H127:Q127">H58/$T$128*100000</f>
        <v>47.19334719334719</v>
      </c>
      <c r="I127" s="26">
        <f t="shared" si="6"/>
        <v>22.713097713097714</v>
      </c>
      <c r="J127" s="26">
        <f t="shared" si="6"/>
        <v>989.0332640332641</v>
      </c>
      <c r="K127" s="26">
        <f t="shared" si="6"/>
        <v>300.987525987526</v>
      </c>
      <c r="L127" s="26">
        <f t="shared" si="6"/>
        <v>119.12681912681913</v>
      </c>
      <c r="M127" s="26">
        <f t="shared" si="6"/>
        <v>30.873180873180875</v>
      </c>
      <c r="N127" s="26">
        <f t="shared" si="6"/>
        <v>50.571725571725565</v>
      </c>
      <c r="O127" s="26">
        <f t="shared" si="6"/>
        <v>47.66112266112266</v>
      </c>
      <c r="P127" s="26">
        <f t="shared" si="6"/>
        <v>45.37422037422038</v>
      </c>
      <c r="Q127" s="28">
        <f t="shared" si="6"/>
        <v>28.69022869022869</v>
      </c>
      <c r="T127" s="4">
        <v>1936000</v>
      </c>
      <c r="U127" s="4" t="s">
        <v>75</v>
      </c>
    </row>
    <row r="128" spans="2:21" ht="21" customHeight="1">
      <c r="B128" s="40" t="s">
        <v>93</v>
      </c>
      <c r="C128" s="37" t="s">
        <v>141</v>
      </c>
      <c r="D128" s="26">
        <v>299.4</v>
      </c>
      <c r="E128" s="53"/>
      <c r="F128" s="26">
        <v>89.1</v>
      </c>
      <c r="G128" s="26">
        <v>204.6</v>
      </c>
      <c r="H128" s="26">
        <f aca="true" t="shared" si="7" ref="H128:Q128">H60/$T$128*100000</f>
        <v>48.648648648648646</v>
      </c>
      <c r="I128" s="26">
        <f t="shared" si="7"/>
        <v>23.544698544698544</v>
      </c>
      <c r="J128" s="26">
        <f>J60/$T$128*100000</f>
        <v>1087.6299376299376</v>
      </c>
      <c r="K128" s="26">
        <f t="shared" si="7"/>
        <v>266.06029106029104</v>
      </c>
      <c r="L128" s="26">
        <f t="shared" si="7"/>
        <v>129.41787941787942</v>
      </c>
      <c r="M128" s="26">
        <f t="shared" si="7"/>
        <v>27.65072765072765</v>
      </c>
      <c r="N128" s="26">
        <f t="shared" si="7"/>
        <v>52.39085239085239</v>
      </c>
      <c r="O128" s="26">
        <f t="shared" si="7"/>
        <v>56.392931392931395</v>
      </c>
      <c r="P128" s="26">
        <f t="shared" si="7"/>
        <v>53.58627858627859</v>
      </c>
      <c r="Q128" s="28">
        <f t="shared" si="7"/>
        <v>37.99376299376299</v>
      </c>
      <c r="T128" s="4">
        <v>1924000</v>
      </c>
      <c r="U128" s="30" t="s">
        <v>94</v>
      </c>
    </row>
    <row r="129" spans="2:21" ht="21" customHeight="1">
      <c r="B129" s="40" t="s">
        <v>99</v>
      </c>
      <c r="C129" s="37" t="s">
        <v>142</v>
      </c>
      <c r="D129" s="26">
        <v>312</v>
      </c>
      <c r="E129" s="53"/>
      <c r="F129" s="26">
        <v>91.5</v>
      </c>
      <c r="G129" s="26">
        <v>215.2</v>
      </c>
      <c r="H129" s="26">
        <v>50.9</v>
      </c>
      <c r="I129" s="26">
        <v>27</v>
      </c>
      <c r="J129" s="26">
        <v>1178.2</v>
      </c>
      <c r="K129" s="26">
        <v>252.1</v>
      </c>
      <c r="L129" s="26">
        <v>136.9</v>
      </c>
      <c r="M129" s="26">
        <v>29.9</v>
      </c>
      <c r="N129" s="26">
        <v>57.9</v>
      </c>
      <c r="O129" s="26">
        <v>63.6</v>
      </c>
      <c r="P129" s="26">
        <v>60.8</v>
      </c>
      <c r="Q129" s="28">
        <v>40.6</v>
      </c>
      <c r="T129" s="30" t="s">
        <v>143</v>
      </c>
      <c r="U129" s="30"/>
    </row>
    <row r="130" spans="2:17" ht="21" customHeight="1" thickBot="1">
      <c r="B130" s="44" t="s">
        <v>147</v>
      </c>
      <c r="C130" s="43" t="s">
        <v>149</v>
      </c>
      <c r="D130" s="46">
        <v>320.8</v>
      </c>
      <c r="E130" s="54" t="s">
        <v>150</v>
      </c>
      <c r="F130" s="31">
        <v>93.7</v>
      </c>
      <c r="G130" s="45">
        <v>219.5</v>
      </c>
      <c r="H130" s="31">
        <v>53.6</v>
      </c>
      <c r="I130" s="31">
        <v>28.4</v>
      </c>
      <c r="J130" s="31">
        <v>1239.4</v>
      </c>
      <c r="K130" s="31">
        <v>237.6</v>
      </c>
      <c r="L130" s="31">
        <v>156</v>
      </c>
      <c r="M130" s="31">
        <v>30.3</v>
      </c>
      <c r="N130" s="31">
        <v>59.2</v>
      </c>
      <c r="O130" s="31">
        <v>67.9</v>
      </c>
      <c r="P130" s="31">
        <v>65.6</v>
      </c>
      <c r="Q130" s="32">
        <v>43.3</v>
      </c>
    </row>
    <row r="131" spans="2:3" ht="21" customHeight="1">
      <c r="B131" s="6"/>
      <c r="C131" s="35"/>
    </row>
    <row r="132" ht="21" customHeight="1">
      <c r="B132" s="6"/>
    </row>
  </sheetData>
  <sheetProtection/>
  <printOptions/>
  <pageMargins left="0.5118110236220472" right="0.5118110236220472" top="0.5511811023622047" bottom="0.3937007874015748" header="0.35433070866141736" footer="0.2362204724409449"/>
  <pageSetup firstPageNumber="136" useFirstPageNumber="1" horizontalDpi="600" verticalDpi="600" orientation="portrait" paperSize="9" scale="65" r:id="rId1"/>
  <rowBreaks count="1" manualBreakCount="1">
    <brk id="6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Z83"/>
  <sheetViews>
    <sheetView showGridLines="0" view="pageBreakPreview" zoomScale="90" zoomScaleSheetLayoutView="90" zoomScalePageLayoutView="0" workbookViewId="0" topLeftCell="A1">
      <selection activeCell="K12" sqref="K12"/>
    </sheetView>
  </sheetViews>
  <sheetFormatPr defaultColWidth="10.59765625" defaultRowHeight="15" customHeight="1"/>
  <cols>
    <col min="1" max="1" width="2.69921875" style="538" customWidth="1"/>
    <col min="2" max="2" width="9.3984375" style="538" customWidth="1"/>
    <col min="3" max="3" width="14.5" style="538" customWidth="1"/>
    <col min="4" max="5" width="12.3984375" style="538" customWidth="1"/>
    <col min="6" max="9" width="12.3984375" style="99" customWidth="1"/>
    <col min="10" max="11" width="2.59765625" style="538" customWidth="1"/>
    <col min="12" max="14" width="10.59765625" style="538" customWidth="1"/>
    <col min="15" max="15" width="10.8984375" style="99" customWidth="1"/>
    <col min="16" max="16" width="10.59765625" style="99" customWidth="1"/>
    <col min="17" max="17" width="13.69921875" style="99" customWidth="1"/>
    <col min="18" max="19" width="10.59765625" style="99" customWidth="1"/>
    <col min="20" max="20" width="10.59765625" style="538" customWidth="1"/>
    <col min="21" max="22" width="10.59765625" style="99" customWidth="1"/>
    <col min="23" max="23" width="6.59765625" style="99" bestFit="1" customWidth="1"/>
    <col min="24" max="24" width="1.69921875" style="538" customWidth="1"/>
    <col min="25" max="16384" width="10.59765625" style="538" customWidth="1"/>
  </cols>
  <sheetData>
    <row r="1" spans="2:11" ht="15" customHeight="1">
      <c r="B1" s="714" t="s">
        <v>683</v>
      </c>
      <c r="J1" s="539"/>
      <c r="K1" s="539"/>
    </row>
    <row r="2" spans="3:26" ht="15" customHeight="1" thickBot="1">
      <c r="C2" s="539"/>
      <c r="D2" s="539"/>
      <c r="E2" s="539"/>
      <c r="F2" s="540"/>
      <c r="G2" s="540"/>
      <c r="H2" s="540"/>
      <c r="I2" s="540"/>
      <c r="J2" s="539"/>
      <c r="K2" s="539"/>
      <c r="L2" s="539"/>
      <c r="M2" s="539"/>
      <c r="N2" s="539"/>
      <c r="O2" s="540"/>
      <c r="P2" s="540"/>
      <c r="Q2" s="540"/>
      <c r="R2" s="540"/>
      <c r="S2" s="540"/>
      <c r="T2" s="622"/>
      <c r="U2" s="732"/>
      <c r="V2" s="732"/>
      <c r="W2" s="541" t="s">
        <v>657</v>
      </c>
      <c r="Y2" s="539"/>
      <c r="Z2" s="539"/>
    </row>
    <row r="3" spans="2:26" ht="21" customHeight="1">
      <c r="B3" s="542"/>
      <c r="C3" s="543"/>
      <c r="D3" s="551"/>
      <c r="E3" s="683" t="s">
        <v>684</v>
      </c>
      <c r="F3" s="546"/>
      <c r="G3" s="546"/>
      <c r="H3" s="546"/>
      <c r="I3" s="733"/>
      <c r="J3" s="635"/>
      <c r="K3" s="554"/>
      <c r="L3" s="551" t="s">
        <v>685</v>
      </c>
      <c r="M3" s="734"/>
      <c r="N3" s="734"/>
      <c r="O3" s="546"/>
      <c r="P3" s="546"/>
      <c r="Q3" s="546"/>
      <c r="R3" s="546"/>
      <c r="S3" s="546"/>
      <c r="T3" s="551" t="s">
        <v>325</v>
      </c>
      <c r="U3" s="546"/>
      <c r="V3" s="546"/>
      <c r="W3" s="552"/>
      <c r="Y3" s="539"/>
      <c r="Z3" s="539"/>
    </row>
    <row r="4" spans="2:26" ht="21" customHeight="1">
      <c r="B4" s="553"/>
      <c r="C4" s="554"/>
      <c r="D4" s="555"/>
      <c r="E4" s="556"/>
      <c r="F4" s="735" t="s">
        <v>686</v>
      </c>
      <c r="G4" s="736"/>
      <c r="H4" s="737" t="s">
        <v>687</v>
      </c>
      <c r="I4" s="738"/>
      <c r="J4" s="622"/>
      <c r="K4" s="554"/>
      <c r="L4" s="634"/>
      <c r="M4" s="739" t="s">
        <v>688</v>
      </c>
      <c r="N4" s="140"/>
      <c r="O4" s="735" t="s">
        <v>265</v>
      </c>
      <c r="P4" s="736"/>
      <c r="Q4" s="735" t="s">
        <v>266</v>
      </c>
      <c r="R4" s="736"/>
      <c r="S4" s="557" t="s">
        <v>171</v>
      </c>
      <c r="T4" s="555"/>
      <c r="U4" s="557" t="s">
        <v>173</v>
      </c>
      <c r="V4" s="740"/>
      <c r="W4" s="741"/>
      <c r="Y4" s="539"/>
      <c r="Z4" s="539"/>
    </row>
    <row r="5" spans="2:26" ht="21" customHeight="1">
      <c r="B5" s="553"/>
      <c r="C5" s="554"/>
      <c r="D5" s="555"/>
      <c r="E5" s="556" t="s">
        <v>157</v>
      </c>
      <c r="F5" s="557" t="s">
        <v>267</v>
      </c>
      <c r="G5" s="557"/>
      <c r="H5" s="557"/>
      <c r="I5" s="742"/>
      <c r="J5" s="635"/>
      <c r="K5" s="554"/>
      <c r="L5" s="634" t="s">
        <v>689</v>
      </c>
      <c r="M5" s="555" t="s">
        <v>690</v>
      </c>
      <c r="N5" s="555" t="s">
        <v>691</v>
      </c>
      <c r="O5" s="557" t="s">
        <v>211</v>
      </c>
      <c r="P5" s="557" t="s">
        <v>271</v>
      </c>
      <c r="Q5" s="743" t="s">
        <v>692</v>
      </c>
      <c r="R5" s="744" t="s">
        <v>693</v>
      </c>
      <c r="S5" s="557" t="s">
        <v>274</v>
      </c>
      <c r="T5" s="555"/>
      <c r="U5" s="557"/>
      <c r="V5" s="742"/>
      <c r="W5" s="741"/>
      <c r="Y5" s="539"/>
      <c r="Z5" s="539"/>
    </row>
    <row r="6" spans="2:26" ht="21" customHeight="1">
      <c r="B6" s="563" t="s">
        <v>676</v>
      </c>
      <c r="C6" s="564"/>
      <c r="D6" s="555" t="s">
        <v>85</v>
      </c>
      <c r="E6" s="556"/>
      <c r="F6" s="557"/>
      <c r="G6" s="557"/>
      <c r="H6" s="745" t="s">
        <v>694</v>
      </c>
      <c r="I6" s="742" t="s">
        <v>325</v>
      </c>
      <c r="J6" s="635"/>
      <c r="K6" s="554"/>
      <c r="L6" s="634"/>
      <c r="M6" s="555"/>
      <c r="N6" s="555"/>
      <c r="O6" s="557"/>
      <c r="P6" s="557"/>
      <c r="Q6" s="230" t="s">
        <v>695</v>
      </c>
      <c r="R6" s="557" t="s">
        <v>696</v>
      </c>
      <c r="S6" s="557" t="s">
        <v>282</v>
      </c>
      <c r="T6" s="555"/>
      <c r="U6" s="557" t="s">
        <v>283</v>
      </c>
      <c r="V6" s="742" t="s">
        <v>328</v>
      </c>
      <c r="W6" s="741" t="s">
        <v>204</v>
      </c>
      <c r="Y6" s="539"/>
      <c r="Z6" s="539"/>
    </row>
    <row r="7" spans="2:26" ht="21" customHeight="1">
      <c r="B7" s="553"/>
      <c r="C7" s="554"/>
      <c r="D7" s="555"/>
      <c r="E7" s="556" t="s">
        <v>214</v>
      </c>
      <c r="F7" s="557" t="s">
        <v>276</v>
      </c>
      <c r="G7" s="557" t="s">
        <v>211</v>
      </c>
      <c r="H7" s="746"/>
      <c r="I7" s="742" t="s">
        <v>697</v>
      </c>
      <c r="J7" s="635"/>
      <c r="K7" s="554"/>
      <c r="L7" s="634" t="s">
        <v>698</v>
      </c>
      <c r="M7" s="555" t="s">
        <v>166</v>
      </c>
      <c r="N7" s="555" t="s">
        <v>699</v>
      </c>
      <c r="O7" s="747" t="s">
        <v>700</v>
      </c>
      <c r="P7" s="557" t="s">
        <v>206</v>
      </c>
      <c r="Q7" s="748" t="s">
        <v>701</v>
      </c>
      <c r="R7" s="78" t="s">
        <v>289</v>
      </c>
      <c r="S7" s="557" t="s">
        <v>290</v>
      </c>
      <c r="T7" s="555"/>
      <c r="U7" s="557"/>
      <c r="V7" s="742"/>
      <c r="W7" s="741"/>
      <c r="Y7" s="539"/>
      <c r="Z7" s="539"/>
    </row>
    <row r="8" spans="2:26" ht="21" customHeight="1">
      <c r="B8" s="553"/>
      <c r="C8" s="554"/>
      <c r="D8" s="555"/>
      <c r="E8" s="556"/>
      <c r="F8" s="557"/>
      <c r="G8" s="557"/>
      <c r="H8" s="746"/>
      <c r="I8" s="742" t="s">
        <v>702</v>
      </c>
      <c r="J8" s="635"/>
      <c r="K8" s="554"/>
      <c r="L8" s="634"/>
      <c r="M8" s="555"/>
      <c r="N8" s="555"/>
      <c r="O8" s="557"/>
      <c r="P8" s="557"/>
      <c r="Q8" s="157" t="s">
        <v>703</v>
      </c>
      <c r="R8" s="78" t="s">
        <v>292</v>
      </c>
      <c r="S8" s="557" t="s">
        <v>293</v>
      </c>
      <c r="T8" s="555" t="s">
        <v>704</v>
      </c>
      <c r="U8" s="557" t="s">
        <v>294</v>
      </c>
      <c r="V8" s="742"/>
      <c r="W8" s="741"/>
      <c r="Y8" s="539"/>
      <c r="Z8" s="539"/>
    </row>
    <row r="9" spans="2:26" ht="21" customHeight="1">
      <c r="B9" s="569"/>
      <c r="C9" s="570"/>
      <c r="D9" s="571"/>
      <c r="E9" s="572"/>
      <c r="F9" s="573" t="s">
        <v>286</v>
      </c>
      <c r="G9" s="573"/>
      <c r="H9" s="573"/>
      <c r="I9" s="749"/>
      <c r="J9" s="635"/>
      <c r="K9" s="690"/>
      <c r="L9" s="750" t="s">
        <v>705</v>
      </c>
      <c r="M9" s="571" t="s">
        <v>706</v>
      </c>
      <c r="N9" s="571" t="s">
        <v>706</v>
      </c>
      <c r="O9" s="573" t="s">
        <v>287</v>
      </c>
      <c r="P9" s="573" t="s">
        <v>288</v>
      </c>
      <c r="Q9" s="157" t="s">
        <v>707</v>
      </c>
      <c r="R9" s="573"/>
      <c r="S9" s="573"/>
      <c r="T9" s="571"/>
      <c r="U9" s="573"/>
      <c r="V9" s="749"/>
      <c r="W9" s="751"/>
      <c r="Y9" s="539"/>
      <c r="Z9" s="539"/>
    </row>
    <row r="10" spans="2:26" ht="15.75" customHeight="1">
      <c r="B10" s="581" t="s">
        <v>537</v>
      </c>
      <c r="C10" s="582"/>
      <c r="D10" s="603">
        <f>E10+L10+T10</f>
        <v>311289</v>
      </c>
      <c r="E10" s="752">
        <f>SUM(F10:I10)</f>
        <v>240371</v>
      </c>
      <c r="F10" s="603">
        <v>16698</v>
      </c>
      <c r="G10" s="603">
        <v>163717</v>
      </c>
      <c r="H10" s="603">
        <v>57304</v>
      </c>
      <c r="I10" s="597">
        <v>2652</v>
      </c>
      <c r="J10" s="728"/>
      <c r="K10" s="753"/>
      <c r="L10" s="603">
        <f>SUM(M10:S10)</f>
        <v>54059</v>
      </c>
      <c r="M10" s="603">
        <v>816</v>
      </c>
      <c r="N10" s="603">
        <v>16</v>
      </c>
      <c r="O10" s="603">
        <v>4754</v>
      </c>
      <c r="P10" s="603">
        <v>509</v>
      </c>
      <c r="Q10" s="754">
        <v>29009</v>
      </c>
      <c r="R10" s="603">
        <v>12294</v>
      </c>
      <c r="S10" s="603">
        <v>6661</v>
      </c>
      <c r="T10" s="603">
        <f>SUM(U10:W10)</f>
        <v>16859</v>
      </c>
      <c r="U10" s="755">
        <v>6517</v>
      </c>
      <c r="V10" s="755">
        <v>10339</v>
      </c>
      <c r="W10" s="756">
        <v>3</v>
      </c>
      <c r="Y10" s="539"/>
      <c r="Z10" s="539"/>
    </row>
    <row r="11" spans="2:26" ht="15.75" customHeight="1">
      <c r="B11" s="587"/>
      <c r="C11" s="588"/>
      <c r="D11" s="603"/>
      <c r="E11" s="596"/>
      <c r="F11" s="607"/>
      <c r="G11" s="607"/>
      <c r="H11" s="607"/>
      <c r="I11" s="591"/>
      <c r="J11" s="728"/>
      <c r="K11" s="753"/>
      <c r="L11" s="597"/>
      <c r="M11" s="603"/>
      <c r="N11" s="603"/>
      <c r="O11" s="607"/>
      <c r="P11" s="607"/>
      <c r="Q11" s="591"/>
      <c r="R11" s="607"/>
      <c r="S11" s="607"/>
      <c r="T11" s="603"/>
      <c r="U11" s="607"/>
      <c r="V11" s="591"/>
      <c r="W11" s="592"/>
      <c r="Y11" s="539"/>
      <c r="Z11" s="539"/>
    </row>
    <row r="12" spans="2:26" ht="15.75" customHeight="1">
      <c r="B12" s="587"/>
      <c r="C12" s="588"/>
      <c r="D12" s="603"/>
      <c r="E12" s="596"/>
      <c r="F12" s="607"/>
      <c r="G12" s="607"/>
      <c r="H12" s="607"/>
      <c r="I12" s="591"/>
      <c r="J12" s="728"/>
      <c r="K12" s="753"/>
      <c r="L12" s="597"/>
      <c r="M12" s="603"/>
      <c r="N12" s="603"/>
      <c r="O12" s="607"/>
      <c r="P12" s="607"/>
      <c r="Q12" s="591"/>
      <c r="R12" s="607"/>
      <c r="S12" s="607"/>
      <c r="T12" s="603"/>
      <c r="U12" s="607"/>
      <c r="V12" s="591"/>
      <c r="W12" s="592"/>
      <c r="Y12" s="539"/>
      <c r="Z12" s="539"/>
    </row>
    <row r="13" spans="2:26" ht="15.75" customHeight="1">
      <c r="B13" s="563" t="s">
        <v>538</v>
      </c>
      <c r="C13" s="564"/>
      <c r="D13" s="603">
        <f>E13+L13+T13</f>
        <v>4167</v>
      </c>
      <c r="E13" s="596">
        <f>SUM(E16:E20)</f>
        <v>3460</v>
      </c>
      <c r="F13" s="603">
        <f aca="true" t="shared" si="0" ref="F13:W13">SUM(F16:F20)</f>
        <v>242</v>
      </c>
      <c r="G13" s="603">
        <f t="shared" si="0"/>
        <v>2150</v>
      </c>
      <c r="H13" s="603">
        <f t="shared" si="0"/>
        <v>1021</v>
      </c>
      <c r="I13" s="597">
        <f t="shared" si="0"/>
        <v>47</v>
      </c>
      <c r="J13" s="728"/>
      <c r="K13" s="753"/>
      <c r="L13" s="603">
        <f>SUM(L16:L20)</f>
        <v>521</v>
      </c>
      <c r="M13" s="603">
        <f>SUM(M16:M20)</f>
        <v>10</v>
      </c>
      <c r="N13" s="603">
        <f>SUM(N16:N20)</f>
        <v>0</v>
      </c>
      <c r="O13" s="603">
        <f t="shared" si="0"/>
        <v>118</v>
      </c>
      <c r="P13" s="603">
        <f t="shared" si="0"/>
        <v>4</v>
      </c>
      <c r="Q13" s="603">
        <f t="shared" si="0"/>
        <v>147</v>
      </c>
      <c r="R13" s="603">
        <f t="shared" si="0"/>
        <v>160</v>
      </c>
      <c r="S13" s="603">
        <f t="shared" si="0"/>
        <v>82</v>
      </c>
      <c r="T13" s="603">
        <f t="shared" si="0"/>
        <v>186</v>
      </c>
      <c r="U13" s="603">
        <f t="shared" si="0"/>
        <v>58</v>
      </c>
      <c r="V13" s="603">
        <f t="shared" si="0"/>
        <v>128</v>
      </c>
      <c r="W13" s="598">
        <f t="shared" si="0"/>
        <v>0</v>
      </c>
      <c r="Y13" s="539"/>
      <c r="Z13" s="539"/>
    </row>
    <row r="14" spans="2:26" ht="15.75" customHeight="1">
      <c r="B14" s="587"/>
      <c r="C14" s="588"/>
      <c r="D14" s="603"/>
      <c r="E14" s="596"/>
      <c r="F14" s="603"/>
      <c r="G14" s="603"/>
      <c r="H14" s="603"/>
      <c r="I14" s="597"/>
      <c r="J14" s="728"/>
      <c r="K14" s="728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598"/>
      <c r="Y14" s="539"/>
      <c r="Z14" s="539"/>
    </row>
    <row r="15" spans="2:26" ht="15.75" customHeight="1">
      <c r="B15" s="587"/>
      <c r="C15" s="588"/>
      <c r="D15" s="603"/>
      <c r="E15" s="596"/>
      <c r="F15" s="603"/>
      <c r="G15" s="603"/>
      <c r="H15" s="603"/>
      <c r="I15" s="597"/>
      <c r="J15" s="728"/>
      <c r="K15" s="728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598"/>
      <c r="Y15" s="539"/>
      <c r="Z15" s="539"/>
    </row>
    <row r="16" spans="2:26" ht="15.75" customHeight="1">
      <c r="B16" s="594" t="s">
        <v>539</v>
      </c>
      <c r="C16" s="595"/>
      <c r="D16" s="603">
        <f>SUM(D22,D24)</f>
        <v>2440</v>
      </c>
      <c r="E16" s="596">
        <f>SUM(F16:I16)</f>
        <v>1916</v>
      </c>
      <c r="F16" s="597">
        <f>SUM(F22,F24)</f>
        <v>129</v>
      </c>
      <c r="G16" s="597">
        <f aca="true" t="shared" si="1" ref="F16:J17">SUM(G22,G24)</f>
        <v>1211</v>
      </c>
      <c r="H16" s="597">
        <f t="shared" si="1"/>
        <v>548</v>
      </c>
      <c r="I16" s="597">
        <f t="shared" si="1"/>
        <v>28</v>
      </c>
      <c r="J16" s="728"/>
      <c r="K16" s="728"/>
      <c r="L16" s="597">
        <f>SUM(M16:S16)</f>
        <v>381</v>
      </c>
      <c r="M16" s="597">
        <f>M22+M24</f>
        <v>3</v>
      </c>
      <c r="N16" s="597">
        <f>N22+N24</f>
        <v>0</v>
      </c>
      <c r="O16" s="597">
        <f>SUM(O22,O24)</f>
        <v>104</v>
      </c>
      <c r="P16" s="597">
        <f aca="true" t="shared" si="2" ref="P16:W16">SUM(P22,P24)</f>
        <v>4</v>
      </c>
      <c r="Q16" s="597">
        <f>SUM(Q22,Q24)</f>
        <v>118</v>
      </c>
      <c r="R16" s="597">
        <f>SUM(R22,R24)</f>
        <v>101</v>
      </c>
      <c r="S16" s="597">
        <f t="shared" si="2"/>
        <v>51</v>
      </c>
      <c r="T16" s="597">
        <f t="shared" si="2"/>
        <v>143</v>
      </c>
      <c r="U16" s="597">
        <f t="shared" si="2"/>
        <v>47</v>
      </c>
      <c r="V16" s="597">
        <f t="shared" si="2"/>
        <v>96</v>
      </c>
      <c r="W16" s="598">
        <f t="shared" si="2"/>
        <v>0</v>
      </c>
      <c r="Y16" s="539"/>
      <c r="Z16" s="539"/>
    </row>
    <row r="17" spans="2:26" ht="15.75" customHeight="1">
      <c r="B17" s="594" t="s">
        <v>540</v>
      </c>
      <c r="C17" s="595"/>
      <c r="D17" s="603">
        <f>SUM(D23,D25)</f>
        <v>1240</v>
      </c>
      <c r="E17" s="596">
        <f>SUM(F17:I17)</f>
        <v>1121</v>
      </c>
      <c r="F17" s="597">
        <f t="shared" si="1"/>
        <v>68</v>
      </c>
      <c r="G17" s="597">
        <f t="shared" si="1"/>
        <v>665</v>
      </c>
      <c r="H17" s="597">
        <f t="shared" si="1"/>
        <v>372</v>
      </c>
      <c r="I17" s="597">
        <f t="shared" si="1"/>
        <v>16</v>
      </c>
      <c r="J17" s="728"/>
      <c r="K17" s="728"/>
      <c r="L17" s="597">
        <f>SUM(M17:S17)</f>
        <v>87</v>
      </c>
      <c r="M17" s="597">
        <f>M23+M25</f>
        <v>4</v>
      </c>
      <c r="N17" s="597">
        <f>N23+N25</f>
        <v>0</v>
      </c>
      <c r="O17" s="597">
        <f aca="true" t="shared" si="3" ref="O17:W17">SUM(O23,O25)</f>
        <v>11</v>
      </c>
      <c r="P17" s="597">
        <f t="shared" si="3"/>
        <v>0</v>
      </c>
      <c r="Q17" s="597">
        <f t="shared" si="3"/>
        <v>10</v>
      </c>
      <c r="R17" s="597">
        <f t="shared" si="3"/>
        <v>45</v>
      </c>
      <c r="S17" s="597">
        <f t="shared" si="3"/>
        <v>17</v>
      </c>
      <c r="T17" s="597">
        <f t="shared" si="3"/>
        <v>32</v>
      </c>
      <c r="U17" s="597">
        <f t="shared" si="3"/>
        <v>9</v>
      </c>
      <c r="V17" s="597">
        <f t="shared" si="3"/>
        <v>23</v>
      </c>
      <c r="W17" s="598">
        <f t="shared" si="3"/>
        <v>0</v>
      </c>
      <c r="Y17" s="539"/>
      <c r="Z17" s="539"/>
    </row>
    <row r="18" spans="2:26" ht="15.75" customHeight="1">
      <c r="B18" s="594" t="s">
        <v>541</v>
      </c>
      <c r="C18" s="595"/>
      <c r="D18" s="603">
        <f aca="true" t="shared" si="4" ref="D18:I18">SUM(D26)</f>
        <v>97</v>
      </c>
      <c r="E18" s="596">
        <f>SUM(F18:I18)</f>
        <v>84</v>
      </c>
      <c r="F18" s="597">
        <f t="shared" si="4"/>
        <v>9</v>
      </c>
      <c r="G18" s="597">
        <f t="shared" si="4"/>
        <v>51</v>
      </c>
      <c r="H18" s="597">
        <f t="shared" si="4"/>
        <v>23</v>
      </c>
      <c r="I18" s="597">
        <f t="shared" si="4"/>
        <v>1</v>
      </c>
      <c r="J18" s="728"/>
      <c r="K18" s="728"/>
      <c r="L18" s="597">
        <f>SUM(M18:S18)</f>
        <v>12</v>
      </c>
      <c r="M18" s="597">
        <f aca="true" t="shared" si="5" ref="M18:N20">M26</f>
        <v>1</v>
      </c>
      <c r="N18" s="597">
        <f t="shared" si="5"/>
        <v>0</v>
      </c>
      <c r="O18" s="597">
        <f aca="true" t="shared" si="6" ref="O18:W20">SUM(O26)</f>
        <v>3</v>
      </c>
      <c r="P18" s="597">
        <f t="shared" si="6"/>
        <v>0</v>
      </c>
      <c r="Q18" s="597">
        <f t="shared" si="6"/>
        <v>2</v>
      </c>
      <c r="R18" s="597">
        <f t="shared" si="6"/>
        <v>2</v>
      </c>
      <c r="S18" s="597">
        <f t="shared" si="6"/>
        <v>4</v>
      </c>
      <c r="T18" s="597">
        <f t="shared" si="6"/>
        <v>1</v>
      </c>
      <c r="U18" s="597">
        <f t="shared" si="6"/>
        <v>0</v>
      </c>
      <c r="V18" s="597">
        <f t="shared" si="6"/>
        <v>1</v>
      </c>
      <c r="W18" s="598">
        <f t="shared" si="6"/>
        <v>0</v>
      </c>
      <c r="Y18" s="539"/>
      <c r="Z18" s="539"/>
    </row>
    <row r="19" spans="2:26" ht="15.75" customHeight="1">
      <c r="B19" s="594" t="s">
        <v>542</v>
      </c>
      <c r="C19" s="595"/>
      <c r="D19" s="603">
        <f>SUM(D27)</f>
        <v>70</v>
      </c>
      <c r="E19" s="596">
        <f>SUM(F19:I19)</f>
        <v>65</v>
      </c>
      <c r="F19" s="597">
        <f aca="true" t="shared" si="7" ref="D19:K20">SUM(F27)</f>
        <v>10</v>
      </c>
      <c r="G19" s="597">
        <f t="shared" si="7"/>
        <v>39</v>
      </c>
      <c r="H19" s="597">
        <f t="shared" si="7"/>
        <v>16</v>
      </c>
      <c r="I19" s="597">
        <f t="shared" si="7"/>
        <v>0</v>
      </c>
      <c r="J19" s="728"/>
      <c r="K19" s="728"/>
      <c r="L19" s="597">
        <f>SUM(M19:S19)</f>
        <v>5</v>
      </c>
      <c r="M19" s="597">
        <f t="shared" si="5"/>
        <v>1</v>
      </c>
      <c r="N19" s="597">
        <f t="shared" si="5"/>
        <v>0</v>
      </c>
      <c r="O19" s="597">
        <f t="shared" si="6"/>
        <v>0</v>
      </c>
      <c r="P19" s="597">
        <f t="shared" si="6"/>
        <v>0</v>
      </c>
      <c r="Q19" s="597">
        <f t="shared" si="6"/>
        <v>0</v>
      </c>
      <c r="R19" s="597">
        <f t="shared" si="6"/>
        <v>2</v>
      </c>
      <c r="S19" s="597">
        <f t="shared" si="6"/>
        <v>2</v>
      </c>
      <c r="T19" s="597">
        <f t="shared" si="6"/>
        <v>0</v>
      </c>
      <c r="U19" s="597">
        <f t="shared" si="6"/>
        <v>0</v>
      </c>
      <c r="V19" s="597">
        <f t="shared" si="6"/>
        <v>0</v>
      </c>
      <c r="W19" s="598">
        <f t="shared" si="6"/>
        <v>0</v>
      </c>
      <c r="Y19" s="539"/>
      <c r="Z19" s="539"/>
    </row>
    <row r="20" spans="2:26" ht="15.75" customHeight="1">
      <c r="B20" s="594" t="s">
        <v>543</v>
      </c>
      <c r="C20" s="595"/>
      <c r="D20" s="603">
        <f t="shared" si="7"/>
        <v>320</v>
      </c>
      <c r="E20" s="596">
        <f>SUM(F20:I20)</f>
        <v>274</v>
      </c>
      <c r="F20" s="597">
        <f t="shared" si="7"/>
        <v>26</v>
      </c>
      <c r="G20" s="597">
        <f t="shared" si="7"/>
        <v>184</v>
      </c>
      <c r="H20" s="597">
        <f t="shared" si="7"/>
        <v>62</v>
      </c>
      <c r="I20" s="597">
        <f t="shared" si="7"/>
        <v>2</v>
      </c>
      <c r="J20" s="728"/>
      <c r="K20" s="728"/>
      <c r="L20" s="597">
        <f>SUM(M20:S20)</f>
        <v>36</v>
      </c>
      <c r="M20" s="597">
        <f t="shared" si="5"/>
        <v>1</v>
      </c>
      <c r="N20" s="597">
        <f t="shared" si="5"/>
        <v>0</v>
      </c>
      <c r="O20" s="597">
        <f t="shared" si="6"/>
        <v>0</v>
      </c>
      <c r="P20" s="597">
        <f t="shared" si="6"/>
        <v>0</v>
      </c>
      <c r="Q20" s="597">
        <f t="shared" si="6"/>
        <v>17</v>
      </c>
      <c r="R20" s="597">
        <f t="shared" si="6"/>
        <v>10</v>
      </c>
      <c r="S20" s="597">
        <f t="shared" si="6"/>
        <v>8</v>
      </c>
      <c r="T20" s="597">
        <f t="shared" si="6"/>
        <v>10</v>
      </c>
      <c r="U20" s="597">
        <f t="shared" si="6"/>
        <v>2</v>
      </c>
      <c r="V20" s="597">
        <f t="shared" si="6"/>
        <v>8</v>
      </c>
      <c r="W20" s="598">
        <f t="shared" si="6"/>
        <v>0</v>
      </c>
      <c r="Y20" s="539"/>
      <c r="Z20" s="539"/>
    </row>
    <row r="21" spans="2:26" ht="15.75" customHeight="1">
      <c r="B21" s="599"/>
      <c r="C21" s="600"/>
      <c r="D21" s="603"/>
      <c r="E21" s="596"/>
      <c r="F21" s="597"/>
      <c r="G21" s="597"/>
      <c r="H21" s="597"/>
      <c r="I21" s="597"/>
      <c r="J21" s="728"/>
      <c r="K21" s="75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598"/>
      <c r="Y21" s="539"/>
      <c r="Z21" s="539"/>
    </row>
    <row r="22" spans="2:26" ht="15.75" customHeight="1">
      <c r="B22" s="601" t="s">
        <v>544</v>
      </c>
      <c r="C22" s="602"/>
      <c r="D22" s="603">
        <f>SUM(D30)</f>
        <v>2140</v>
      </c>
      <c r="E22" s="596">
        <f aca="true" t="shared" si="8" ref="E22:W23">SUM(E30)</f>
        <v>1644</v>
      </c>
      <c r="F22" s="597">
        <f t="shared" si="8"/>
        <v>98</v>
      </c>
      <c r="G22" s="597">
        <f t="shared" si="8"/>
        <v>1050</v>
      </c>
      <c r="H22" s="597">
        <f t="shared" si="8"/>
        <v>469</v>
      </c>
      <c r="I22" s="597">
        <f t="shared" si="8"/>
        <v>27</v>
      </c>
      <c r="J22" s="728"/>
      <c r="K22" s="753"/>
      <c r="L22" s="603">
        <f>SUM(L30)</f>
        <v>359</v>
      </c>
      <c r="M22" s="603">
        <f>SUM(M30)</f>
        <v>3</v>
      </c>
      <c r="N22" s="603">
        <f>SUM(N30)</f>
        <v>0</v>
      </c>
      <c r="O22" s="603">
        <f t="shared" si="8"/>
        <v>104</v>
      </c>
      <c r="P22" s="603">
        <f t="shared" si="8"/>
        <v>4</v>
      </c>
      <c r="Q22" s="603">
        <f t="shared" si="8"/>
        <v>105</v>
      </c>
      <c r="R22" s="603">
        <f t="shared" si="8"/>
        <v>92</v>
      </c>
      <c r="S22" s="603">
        <f t="shared" si="8"/>
        <v>51</v>
      </c>
      <c r="T22" s="603">
        <f t="shared" si="8"/>
        <v>137</v>
      </c>
      <c r="U22" s="603">
        <f t="shared" si="8"/>
        <v>45</v>
      </c>
      <c r="V22" s="603">
        <f t="shared" si="8"/>
        <v>92</v>
      </c>
      <c r="W22" s="598">
        <f t="shared" si="8"/>
        <v>0</v>
      </c>
      <c r="Y22" s="539"/>
      <c r="Z22" s="539"/>
    </row>
    <row r="23" spans="2:26" ht="15.75" customHeight="1">
      <c r="B23" s="604" t="s">
        <v>545</v>
      </c>
      <c r="C23" s="605"/>
      <c r="D23" s="603">
        <f>SUM(D31)</f>
        <v>917</v>
      </c>
      <c r="E23" s="596">
        <f t="shared" si="8"/>
        <v>830</v>
      </c>
      <c r="F23" s="597">
        <f t="shared" si="8"/>
        <v>49</v>
      </c>
      <c r="G23" s="597">
        <f t="shared" si="8"/>
        <v>450</v>
      </c>
      <c r="H23" s="597">
        <f t="shared" si="8"/>
        <v>318</v>
      </c>
      <c r="I23" s="597">
        <f t="shared" si="8"/>
        <v>13</v>
      </c>
      <c r="J23" s="728"/>
      <c r="K23" s="753"/>
      <c r="L23" s="603">
        <f t="shared" si="8"/>
        <v>62</v>
      </c>
      <c r="M23" s="603">
        <f>SUM(M31)</f>
        <v>2</v>
      </c>
      <c r="N23" s="603">
        <f>SUM(N31)</f>
        <v>0</v>
      </c>
      <c r="O23" s="603">
        <f t="shared" si="8"/>
        <v>10</v>
      </c>
      <c r="P23" s="603">
        <f t="shared" si="8"/>
        <v>0</v>
      </c>
      <c r="Q23" s="603">
        <f t="shared" si="8"/>
        <v>6</v>
      </c>
      <c r="R23" s="603">
        <f t="shared" si="8"/>
        <v>27</v>
      </c>
      <c r="S23" s="603">
        <f t="shared" si="8"/>
        <v>17</v>
      </c>
      <c r="T23" s="603">
        <f t="shared" si="8"/>
        <v>25</v>
      </c>
      <c r="U23" s="603">
        <f t="shared" si="8"/>
        <v>4</v>
      </c>
      <c r="V23" s="603">
        <f t="shared" si="8"/>
        <v>21</v>
      </c>
      <c r="W23" s="598">
        <f t="shared" si="8"/>
        <v>0</v>
      </c>
      <c r="Y23" s="539"/>
      <c r="Z23" s="539"/>
    </row>
    <row r="24" spans="2:26" ht="15.75" customHeight="1">
      <c r="B24" s="604" t="s">
        <v>546</v>
      </c>
      <c r="C24" s="602"/>
      <c r="D24" s="603">
        <f aca="true" t="shared" si="9" ref="D24:I24">SUM(D33,D40,D42,D43,D48,D61)</f>
        <v>300</v>
      </c>
      <c r="E24" s="596">
        <f t="shared" si="9"/>
        <v>272</v>
      </c>
      <c r="F24" s="597">
        <f t="shared" si="9"/>
        <v>31</v>
      </c>
      <c r="G24" s="597">
        <f t="shared" si="9"/>
        <v>161</v>
      </c>
      <c r="H24" s="597">
        <f t="shared" si="9"/>
        <v>79</v>
      </c>
      <c r="I24" s="597">
        <f t="shared" si="9"/>
        <v>1</v>
      </c>
      <c r="J24" s="728"/>
      <c r="K24" s="728"/>
      <c r="L24" s="597">
        <f>SUM(L33,L40,L42,L43,L48,L61)</f>
        <v>22</v>
      </c>
      <c r="M24" s="597">
        <f>M33+M40+M42+M43+M48+M61</f>
        <v>0</v>
      </c>
      <c r="N24" s="597">
        <f>N33+N40+N42+N43+N48+N61</f>
        <v>0</v>
      </c>
      <c r="O24" s="597">
        <f aca="true" t="shared" si="10" ref="O24:W24">SUM(O33,O40,O42,O43,O48,O61)</f>
        <v>0</v>
      </c>
      <c r="P24" s="597">
        <f t="shared" si="10"/>
        <v>0</v>
      </c>
      <c r="Q24" s="597">
        <f t="shared" si="10"/>
        <v>13</v>
      </c>
      <c r="R24" s="597">
        <f t="shared" si="10"/>
        <v>9</v>
      </c>
      <c r="S24" s="597">
        <f t="shared" si="10"/>
        <v>0</v>
      </c>
      <c r="T24" s="597">
        <f t="shared" si="10"/>
        <v>6</v>
      </c>
      <c r="U24" s="597">
        <f t="shared" si="10"/>
        <v>2</v>
      </c>
      <c r="V24" s="597">
        <f>SUM(V33,V40,V42,V43,V48,V61)</f>
        <v>4</v>
      </c>
      <c r="W24" s="598">
        <f t="shared" si="10"/>
        <v>0</v>
      </c>
      <c r="Y24" s="539"/>
      <c r="Z24" s="539"/>
    </row>
    <row r="25" spans="2:26" ht="15.75" customHeight="1">
      <c r="B25" s="604" t="s">
        <v>547</v>
      </c>
      <c r="C25" s="602"/>
      <c r="D25" s="603">
        <f aca="true" t="shared" si="11" ref="D25:I25">SUM(D34,D36,D37,D46,D49,D50,D51)</f>
        <v>323</v>
      </c>
      <c r="E25" s="596">
        <f t="shared" si="11"/>
        <v>291</v>
      </c>
      <c r="F25" s="597">
        <f t="shared" si="11"/>
        <v>19</v>
      </c>
      <c r="G25" s="597">
        <f t="shared" si="11"/>
        <v>215</v>
      </c>
      <c r="H25" s="597">
        <f t="shared" si="11"/>
        <v>54</v>
      </c>
      <c r="I25" s="597">
        <f t="shared" si="11"/>
        <v>3</v>
      </c>
      <c r="J25" s="728"/>
      <c r="K25" s="728"/>
      <c r="L25" s="597">
        <f>SUM(L34,L36,L37,L46,L49,L50,L51)</f>
        <v>25</v>
      </c>
      <c r="M25" s="597">
        <f>M34+M36+M37+M49+M50+M51+M46</f>
        <v>2</v>
      </c>
      <c r="N25" s="597">
        <f>N34+N36+N37+N49+N50+N51+N46</f>
        <v>0</v>
      </c>
      <c r="O25" s="597">
        <f aca="true" t="shared" si="12" ref="O25:W25">SUM(O34,O36,O37,O46,O49,O50,O51)</f>
        <v>1</v>
      </c>
      <c r="P25" s="597">
        <f t="shared" si="12"/>
        <v>0</v>
      </c>
      <c r="Q25" s="597">
        <f t="shared" si="12"/>
        <v>4</v>
      </c>
      <c r="R25" s="597">
        <f t="shared" si="12"/>
        <v>18</v>
      </c>
      <c r="S25" s="597">
        <f t="shared" si="12"/>
        <v>0</v>
      </c>
      <c r="T25" s="597">
        <f t="shared" si="12"/>
        <v>7</v>
      </c>
      <c r="U25" s="597">
        <f t="shared" si="12"/>
        <v>5</v>
      </c>
      <c r="V25" s="597">
        <f t="shared" si="12"/>
        <v>2</v>
      </c>
      <c r="W25" s="598">
        <f t="shared" si="12"/>
        <v>0</v>
      </c>
      <c r="Y25" s="539"/>
      <c r="Z25" s="539"/>
    </row>
    <row r="26" spans="2:26" ht="15.75" customHeight="1">
      <c r="B26" s="604" t="s">
        <v>548</v>
      </c>
      <c r="C26" s="602"/>
      <c r="D26" s="603">
        <f aca="true" t="shared" si="13" ref="D26:I26">SUM(D38,D39)</f>
        <v>97</v>
      </c>
      <c r="E26" s="596">
        <f t="shared" si="13"/>
        <v>84</v>
      </c>
      <c r="F26" s="597">
        <f t="shared" si="13"/>
        <v>9</v>
      </c>
      <c r="G26" s="597">
        <f t="shared" si="13"/>
        <v>51</v>
      </c>
      <c r="H26" s="597">
        <f t="shared" si="13"/>
        <v>23</v>
      </c>
      <c r="I26" s="597">
        <f t="shared" si="13"/>
        <v>1</v>
      </c>
      <c r="J26" s="728"/>
      <c r="K26" s="728"/>
      <c r="L26" s="597">
        <f>SUM(L38,L39)</f>
        <v>12</v>
      </c>
      <c r="M26" s="597">
        <f>M38+M39</f>
        <v>1</v>
      </c>
      <c r="N26" s="597">
        <f>N38+N39</f>
        <v>0</v>
      </c>
      <c r="O26" s="597">
        <f aca="true" t="shared" si="14" ref="O26:W26">SUM(O38,O39)</f>
        <v>3</v>
      </c>
      <c r="P26" s="597">
        <f t="shared" si="14"/>
        <v>0</v>
      </c>
      <c r="Q26" s="597">
        <f t="shared" si="14"/>
        <v>2</v>
      </c>
      <c r="R26" s="597">
        <f t="shared" si="14"/>
        <v>2</v>
      </c>
      <c r="S26" s="597">
        <f t="shared" si="14"/>
        <v>4</v>
      </c>
      <c r="T26" s="597">
        <f t="shared" si="14"/>
        <v>1</v>
      </c>
      <c r="U26" s="597">
        <f t="shared" si="14"/>
        <v>0</v>
      </c>
      <c r="V26" s="597">
        <f t="shared" si="14"/>
        <v>1</v>
      </c>
      <c r="W26" s="598">
        <f t="shared" si="14"/>
        <v>0</v>
      </c>
      <c r="Y26" s="539"/>
      <c r="Z26" s="539"/>
    </row>
    <row r="27" spans="2:26" ht="15.75" customHeight="1">
      <c r="B27" s="601" t="s">
        <v>549</v>
      </c>
      <c r="C27" s="602"/>
      <c r="D27" s="603">
        <f aca="true" t="shared" si="15" ref="D27:I27">SUM(D44,D52)</f>
        <v>70</v>
      </c>
      <c r="E27" s="596">
        <f t="shared" si="15"/>
        <v>65</v>
      </c>
      <c r="F27" s="597">
        <f t="shared" si="15"/>
        <v>10</v>
      </c>
      <c r="G27" s="597">
        <f t="shared" si="15"/>
        <v>39</v>
      </c>
      <c r="H27" s="597">
        <f t="shared" si="15"/>
        <v>16</v>
      </c>
      <c r="I27" s="597">
        <f t="shared" si="15"/>
        <v>0</v>
      </c>
      <c r="J27" s="728"/>
      <c r="K27" s="728"/>
      <c r="L27" s="597">
        <f>SUM(L44,L52)</f>
        <v>5</v>
      </c>
      <c r="M27" s="597">
        <f>M44+M52</f>
        <v>1</v>
      </c>
      <c r="N27" s="597">
        <f>N44+N52</f>
        <v>0</v>
      </c>
      <c r="O27" s="597">
        <f aca="true" t="shared" si="16" ref="O27:W27">SUM(O44,O52)</f>
        <v>0</v>
      </c>
      <c r="P27" s="597">
        <f t="shared" si="16"/>
        <v>0</v>
      </c>
      <c r="Q27" s="597">
        <f t="shared" si="16"/>
        <v>0</v>
      </c>
      <c r="R27" s="597">
        <f t="shared" si="16"/>
        <v>2</v>
      </c>
      <c r="S27" s="597">
        <f t="shared" si="16"/>
        <v>2</v>
      </c>
      <c r="T27" s="597">
        <f t="shared" si="16"/>
        <v>0</v>
      </c>
      <c r="U27" s="597">
        <f t="shared" si="16"/>
        <v>0</v>
      </c>
      <c r="V27" s="597">
        <f t="shared" si="16"/>
        <v>0</v>
      </c>
      <c r="W27" s="598">
        <f t="shared" si="16"/>
        <v>0</v>
      </c>
      <c r="Y27" s="539"/>
      <c r="Z27" s="539"/>
    </row>
    <row r="28" spans="2:26" ht="15.75" customHeight="1">
      <c r="B28" s="604" t="s">
        <v>550</v>
      </c>
      <c r="C28" s="602"/>
      <c r="D28" s="603">
        <f aca="true" t="shared" si="17" ref="D28:I28">SUM(D32,D45,D54,D55,D56,D57,D58,D60)</f>
        <v>320</v>
      </c>
      <c r="E28" s="596">
        <f t="shared" si="17"/>
        <v>274</v>
      </c>
      <c r="F28" s="597">
        <f t="shared" si="17"/>
        <v>26</v>
      </c>
      <c r="G28" s="597">
        <f t="shared" si="17"/>
        <v>184</v>
      </c>
      <c r="H28" s="597">
        <f t="shared" si="17"/>
        <v>62</v>
      </c>
      <c r="I28" s="597">
        <f t="shared" si="17"/>
        <v>2</v>
      </c>
      <c r="J28" s="728"/>
      <c r="K28" s="728"/>
      <c r="L28" s="597">
        <f>SUM(L32,L45,L54,L55,L56,L57,L58,L60)</f>
        <v>36</v>
      </c>
      <c r="M28" s="597">
        <f>M32+M45+M54+M55+M56+M57+M58+M60</f>
        <v>1</v>
      </c>
      <c r="N28" s="597">
        <f>N32+N45+N54+N55+N56+N57+N58+N60</f>
        <v>0</v>
      </c>
      <c r="O28" s="597">
        <f aca="true" t="shared" si="18" ref="O28:W28">SUM(O32,O45,O54,O55,O56,O57,O58,O60)</f>
        <v>0</v>
      </c>
      <c r="P28" s="597">
        <f t="shared" si="18"/>
        <v>0</v>
      </c>
      <c r="Q28" s="597">
        <f t="shared" si="18"/>
        <v>17</v>
      </c>
      <c r="R28" s="597">
        <f t="shared" si="18"/>
        <v>10</v>
      </c>
      <c r="S28" s="597">
        <f t="shared" si="18"/>
        <v>8</v>
      </c>
      <c r="T28" s="597">
        <f t="shared" si="18"/>
        <v>10</v>
      </c>
      <c r="U28" s="597">
        <f t="shared" si="18"/>
        <v>2</v>
      </c>
      <c r="V28" s="597">
        <f t="shared" si="18"/>
        <v>8</v>
      </c>
      <c r="W28" s="598">
        <f t="shared" si="18"/>
        <v>0</v>
      </c>
      <c r="Y28" s="539"/>
      <c r="Z28" s="539"/>
    </row>
    <row r="29" spans="2:26" ht="15.75" customHeight="1">
      <c r="B29" s="587"/>
      <c r="C29" s="588"/>
      <c r="D29" s="603"/>
      <c r="E29" s="596"/>
      <c r="F29" s="607"/>
      <c r="G29" s="607"/>
      <c r="H29" s="607"/>
      <c r="I29" s="591"/>
      <c r="J29" s="728"/>
      <c r="K29" s="753"/>
      <c r="L29" s="597"/>
      <c r="M29" s="603"/>
      <c r="N29" s="603"/>
      <c r="O29" s="607"/>
      <c r="P29" s="607"/>
      <c r="Q29" s="607"/>
      <c r="R29" s="607"/>
      <c r="S29" s="607"/>
      <c r="T29" s="603"/>
      <c r="U29" s="607"/>
      <c r="V29" s="591"/>
      <c r="W29" s="757"/>
      <c r="Y29" s="539"/>
      <c r="Z29" s="539"/>
    </row>
    <row r="30" spans="2:26" ht="15.75" customHeight="1">
      <c r="B30" s="553"/>
      <c r="C30" s="606" t="s">
        <v>551</v>
      </c>
      <c r="D30" s="603">
        <f>SUM(E30,L30,T30)</f>
        <v>2140</v>
      </c>
      <c r="E30" s="596">
        <f>SUM(F30:I30)</f>
        <v>1644</v>
      </c>
      <c r="F30" s="603">
        <v>98</v>
      </c>
      <c r="G30" s="603">
        <v>1050</v>
      </c>
      <c r="H30" s="603">
        <v>469</v>
      </c>
      <c r="I30" s="597">
        <v>27</v>
      </c>
      <c r="J30" s="728"/>
      <c r="K30" s="753"/>
      <c r="L30" s="603">
        <f>SUM(M30:S30)</f>
        <v>359</v>
      </c>
      <c r="M30" s="603">
        <v>3</v>
      </c>
      <c r="N30" s="603">
        <v>0</v>
      </c>
      <c r="O30" s="603">
        <v>104</v>
      </c>
      <c r="P30" s="603">
        <v>4</v>
      </c>
      <c r="Q30" s="603">
        <v>105</v>
      </c>
      <c r="R30" s="758">
        <v>92</v>
      </c>
      <c r="S30" s="603">
        <v>51</v>
      </c>
      <c r="T30" s="603">
        <f>SUM(U30:W30)</f>
        <v>137</v>
      </c>
      <c r="U30" s="603">
        <v>45</v>
      </c>
      <c r="V30" s="603">
        <v>92</v>
      </c>
      <c r="W30" s="598"/>
      <c r="X30" s="759"/>
      <c r="Y30" s="759"/>
      <c r="Z30" s="759"/>
    </row>
    <row r="31" spans="2:26" ht="15.75" customHeight="1">
      <c r="B31" s="553"/>
      <c r="C31" s="606" t="s">
        <v>552</v>
      </c>
      <c r="D31" s="603">
        <f>SUM(E31,L31,T31)</f>
        <v>917</v>
      </c>
      <c r="E31" s="596">
        <f>SUM(F31:I31)</f>
        <v>830</v>
      </c>
      <c r="F31" s="603">
        <v>49</v>
      </c>
      <c r="G31" s="603">
        <v>450</v>
      </c>
      <c r="H31" s="603">
        <v>318</v>
      </c>
      <c r="I31" s="597">
        <v>13</v>
      </c>
      <c r="J31" s="728"/>
      <c r="K31" s="753"/>
      <c r="L31" s="603">
        <f aca="true" t="shared" si="19" ref="L31:L61">SUM(M31:S31)</f>
        <v>62</v>
      </c>
      <c r="M31" s="603">
        <v>2</v>
      </c>
      <c r="N31" s="603">
        <v>0</v>
      </c>
      <c r="O31" s="603">
        <v>10</v>
      </c>
      <c r="P31" s="603">
        <v>0</v>
      </c>
      <c r="Q31" s="603">
        <v>6</v>
      </c>
      <c r="R31" s="758">
        <v>27</v>
      </c>
      <c r="S31" s="603">
        <v>17</v>
      </c>
      <c r="T31" s="603">
        <f>SUM(U31:W31)</f>
        <v>25</v>
      </c>
      <c r="U31" s="603">
        <v>4</v>
      </c>
      <c r="V31" s="603">
        <v>21</v>
      </c>
      <c r="W31" s="598"/>
      <c r="X31" s="759"/>
      <c r="Y31" s="759"/>
      <c r="Z31" s="759"/>
    </row>
    <row r="32" spans="2:26" ht="15.75" customHeight="1">
      <c r="B32" s="553"/>
      <c r="C32" s="606" t="s">
        <v>553</v>
      </c>
      <c r="D32" s="603">
        <f>SUM(E32,L32,T32)</f>
        <v>236</v>
      </c>
      <c r="E32" s="596">
        <f>SUM(F32:I32)</f>
        <v>212</v>
      </c>
      <c r="F32" s="603">
        <v>18</v>
      </c>
      <c r="G32" s="603">
        <v>145</v>
      </c>
      <c r="H32" s="603">
        <v>48</v>
      </c>
      <c r="I32" s="597">
        <v>1</v>
      </c>
      <c r="J32" s="728"/>
      <c r="K32" s="753"/>
      <c r="L32" s="603">
        <f t="shared" si="19"/>
        <v>17</v>
      </c>
      <c r="M32" s="603">
        <v>1</v>
      </c>
      <c r="N32" s="603">
        <v>0</v>
      </c>
      <c r="O32" s="603">
        <v>0</v>
      </c>
      <c r="P32" s="603">
        <v>0</v>
      </c>
      <c r="Q32" s="603">
        <v>0</v>
      </c>
      <c r="R32" s="758">
        <v>8</v>
      </c>
      <c r="S32" s="603">
        <v>8</v>
      </c>
      <c r="T32" s="603">
        <f>SUM(U32:W32)</f>
        <v>7</v>
      </c>
      <c r="U32" s="603">
        <v>0</v>
      </c>
      <c r="V32" s="603">
        <v>7</v>
      </c>
      <c r="W32" s="598">
        <v>0</v>
      </c>
      <c r="X32" s="759"/>
      <c r="Y32" s="759"/>
      <c r="Z32" s="759"/>
    </row>
    <row r="33" spans="2:26" ht="15.75" customHeight="1">
      <c r="B33" s="553"/>
      <c r="C33" s="606" t="s">
        <v>554</v>
      </c>
      <c r="D33" s="603">
        <f>SUM(E33,L33,T33)</f>
        <v>96</v>
      </c>
      <c r="E33" s="596">
        <f>SUM(F33:I33)</f>
        <v>90</v>
      </c>
      <c r="F33" s="603">
        <v>17</v>
      </c>
      <c r="G33" s="603">
        <v>51</v>
      </c>
      <c r="H33" s="603">
        <v>22</v>
      </c>
      <c r="I33" s="597">
        <v>0</v>
      </c>
      <c r="J33" s="728"/>
      <c r="K33" s="753"/>
      <c r="L33" s="603">
        <f t="shared" si="19"/>
        <v>5</v>
      </c>
      <c r="M33" s="603">
        <v>0</v>
      </c>
      <c r="N33" s="603">
        <v>0</v>
      </c>
      <c r="O33" s="603">
        <v>0</v>
      </c>
      <c r="P33" s="603">
        <v>0</v>
      </c>
      <c r="Q33" s="603">
        <v>1</v>
      </c>
      <c r="R33" s="758">
        <v>4</v>
      </c>
      <c r="S33" s="603">
        <v>0</v>
      </c>
      <c r="T33" s="603">
        <f>SUM(U33:W33)</f>
        <v>1</v>
      </c>
      <c r="U33" s="603">
        <v>0</v>
      </c>
      <c r="V33" s="603">
        <v>1</v>
      </c>
      <c r="W33" s="598">
        <v>0</v>
      </c>
      <c r="X33" s="759"/>
      <c r="Y33" s="759"/>
      <c r="Z33" s="759"/>
    </row>
    <row r="34" spans="2:26" ht="15.75" customHeight="1">
      <c r="B34" s="553"/>
      <c r="C34" s="606" t="s">
        <v>555</v>
      </c>
      <c r="D34" s="603">
        <f>SUM(E34,L34,T34)</f>
        <v>81</v>
      </c>
      <c r="E34" s="596">
        <f>SUM(F34:I34)</f>
        <v>78</v>
      </c>
      <c r="F34" s="603">
        <v>6</v>
      </c>
      <c r="G34" s="603">
        <v>50</v>
      </c>
      <c r="H34" s="603">
        <v>21</v>
      </c>
      <c r="I34" s="597">
        <v>1</v>
      </c>
      <c r="J34" s="728"/>
      <c r="K34" s="753"/>
      <c r="L34" s="603">
        <f t="shared" si="19"/>
        <v>2</v>
      </c>
      <c r="M34" s="603">
        <v>1</v>
      </c>
      <c r="N34" s="603">
        <v>0</v>
      </c>
      <c r="O34" s="603">
        <v>0</v>
      </c>
      <c r="P34" s="603">
        <v>0</v>
      </c>
      <c r="Q34" s="603">
        <v>0</v>
      </c>
      <c r="R34" s="758">
        <v>1</v>
      </c>
      <c r="S34" s="603">
        <v>0</v>
      </c>
      <c r="T34" s="603">
        <f>SUM(U34:W34)</f>
        <v>1</v>
      </c>
      <c r="U34" s="603">
        <v>1</v>
      </c>
      <c r="V34" s="603">
        <v>0</v>
      </c>
      <c r="W34" s="598">
        <v>0</v>
      </c>
      <c r="X34" s="759"/>
      <c r="Y34" s="759"/>
      <c r="Z34" s="759"/>
    </row>
    <row r="35" spans="2:26" ht="15.75" customHeight="1">
      <c r="B35" s="553"/>
      <c r="C35" s="609"/>
      <c r="D35" s="603"/>
      <c r="E35" s="596"/>
      <c r="F35" s="603"/>
      <c r="G35" s="603"/>
      <c r="H35" s="603"/>
      <c r="I35" s="597"/>
      <c r="J35" s="728"/>
      <c r="K35" s="753"/>
      <c r="L35" s="603">
        <f t="shared" si="19"/>
        <v>0</v>
      </c>
      <c r="M35" s="603"/>
      <c r="N35" s="603"/>
      <c r="O35" s="603"/>
      <c r="P35" s="603"/>
      <c r="Q35" s="603"/>
      <c r="R35" s="758"/>
      <c r="S35" s="603"/>
      <c r="T35" s="603"/>
      <c r="U35" s="603"/>
      <c r="V35" s="603"/>
      <c r="W35" s="598"/>
      <c r="X35" s="759"/>
      <c r="Y35" s="759"/>
      <c r="Z35" s="759"/>
    </row>
    <row r="36" spans="2:26" ht="15.75" customHeight="1">
      <c r="B36" s="553"/>
      <c r="C36" s="606" t="s">
        <v>556</v>
      </c>
      <c r="D36" s="603">
        <f>SUM(E36,L36,T36)</f>
        <v>59</v>
      </c>
      <c r="E36" s="596">
        <f>SUM(F36:I36)</f>
        <v>58</v>
      </c>
      <c r="F36" s="603">
        <v>4</v>
      </c>
      <c r="G36" s="603">
        <v>44</v>
      </c>
      <c r="H36" s="603">
        <v>10</v>
      </c>
      <c r="I36" s="597">
        <v>0</v>
      </c>
      <c r="J36" s="728"/>
      <c r="K36" s="753"/>
      <c r="L36" s="603">
        <f t="shared" si="19"/>
        <v>1</v>
      </c>
      <c r="M36" s="603">
        <v>0</v>
      </c>
      <c r="N36" s="603">
        <v>0</v>
      </c>
      <c r="O36" s="603">
        <v>0</v>
      </c>
      <c r="P36" s="603">
        <v>0</v>
      </c>
      <c r="Q36" s="603">
        <v>0</v>
      </c>
      <c r="R36" s="758">
        <v>1</v>
      </c>
      <c r="S36" s="603">
        <v>0</v>
      </c>
      <c r="T36" s="603">
        <f>SUM(U36:W36)</f>
        <v>0</v>
      </c>
      <c r="U36" s="603">
        <v>0</v>
      </c>
      <c r="V36" s="603">
        <v>0</v>
      </c>
      <c r="W36" s="598">
        <v>0</v>
      </c>
      <c r="X36" s="759"/>
      <c r="Y36" s="759"/>
      <c r="Z36" s="759"/>
    </row>
    <row r="37" spans="2:26" ht="15.75" customHeight="1">
      <c r="B37" s="553"/>
      <c r="C37" s="606" t="s">
        <v>557</v>
      </c>
      <c r="D37" s="603">
        <f>SUM(E37,L37,T37)</f>
        <v>73</v>
      </c>
      <c r="E37" s="596">
        <f>SUM(F37:I37)</f>
        <v>65</v>
      </c>
      <c r="F37" s="603">
        <v>6</v>
      </c>
      <c r="G37" s="603">
        <v>55</v>
      </c>
      <c r="H37" s="603">
        <v>4</v>
      </c>
      <c r="I37" s="597">
        <v>0</v>
      </c>
      <c r="J37" s="728"/>
      <c r="K37" s="753"/>
      <c r="L37" s="603">
        <f t="shared" si="19"/>
        <v>5</v>
      </c>
      <c r="M37" s="603">
        <v>0</v>
      </c>
      <c r="N37" s="603">
        <v>0</v>
      </c>
      <c r="O37" s="603">
        <v>1</v>
      </c>
      <c r="P37" s="603">
        <v>0</v>
      </c>
      <c r="Q37" s="603">
        <v>0</v>
      </c>
      <c r="R37" s="758">
        <v>4</v>
      </c>
      <c r="S37" s="603">
        <v>0</v>
      </c>
      <c r="T37" s="603">
        <f>SUM(U37:W37)</f>
        <v>3</v>
      </c>
      <c r="U37" s="603">
        <v>2</v>
      </c>
      <c r="V37" s="603">
        <v>1</v>
      </c>
      <c r="W37" s="598">
        <v>0</v>
      </c>
      <c r="X37" s="759"/>
      <c r="Y37" s="759"/>
      <c r="Z37" s="759"/>
    </row>
    <row r="38" spans="2:26" ht="15.75" customHeight="1">
      <c r="B38" s="553"/>
      <c r="C38" s="606" t="s">
        <v>558</v>
      </c>
      <c r="D38" s="603">
        <f>SUM(E38,L38,T38)</f>
        <v>55</v>
      </c>
      <c r="E38" s="596">
        <f>SUM(F38:I38)</f>
        <v>46</v>
      </c>
      <c r="F38" s="603">
        <v>5</v>
      </c>
      <c r="G38" s="603">
        <v>24</v>
      </c>
      <c r="H38" s="603">
        <v>16</v>
      </c>
      <c r="I38" s="597">
        <v>1</v>
      </c>
      <c r="J38" s="728"/>
      <c r="K38" s="753"/>
      <c r="L38" s="603">
        <f t="shared" si="19"/>
        <v>8</v>
      </c>
      <c r="M38" s="603">
        <v>1</v>
      </c>
      <c r="N38" s="603">
        <v>0</v>
      </c>
      <c r="O38" s="603">
        <v>2</v>
      </c>
      <c r="P38" s="603">
        <v>0</v>
      </c>
      <c r="Q38" s="603">
        <v>0</v>
      </c>
      <c r="R38" s="758">
        <v>1</v>
      </c>
      <c r="S38" s="603">
        <v>4</v>
      </c>
      <c r="T38" s="603">
        <f>SUM(U38:W38)</f>
        <v>1</v>
      </c>
      <c r="U38" s="603">
        <v>0</v>
      </c>
      <c r="V38" s="603">
        <v>1</v>
      </c>
      <c r="W38" s="598">
        <v>0</v>
      </c>
      <c r="X38" s="759"/>
      <c r="Y38" s="759"/>
      <c r="Z38" s="759"/>
    </row>
    <row r="39" spans="2:26" ht="15.75" customHeight="1">
      <c r="B39" s="553"/>
      <c r="C39" s="606" t="s">
        <v>559</v>
      </c>
      <c r="D39" s="603">
        <f>SUM(E39,L39,T39)</f>
        <v>42</v>
      </c>
      <c r="E39" s="596">
        <f>SUM(F39:I39)</f>
        <v>38</v>
      </c>
      <c r="F39" s="603">
        <v>4</v>
      </c>
      <c r="G39" s="603">
        <v>27</v>
      </c>
      <c r="H39" s="603">
        <v>7</v>
      </c>
      <c r="I39" s="597">
        <v>0</v>
      </c>
      <c r="J39" s="728"/>
      <c r="K39" s="753"/>
      <c r="L39" s="603">
        <f t="shared" si="19"/>
        <v>4</v>
      </c>
      <c r="M39" s="603">
        <v>0</v>
      </c>
      <c r="N39" s="603">
        <v>0</v>
      </c>
      <c r="O39" s="603">
        <v>1</v>
      </c>
      <c r="P39" s="603">
        <v>0</v>
      </c>
      <c r="Q39" s="603">
        <v>2</v>
      </c>
      <c r="R39" s="758">
        <v>1</v>
      </c>
      <c r="S39" s="603">
        <v>0</v>
      </c>
      <c r="T39" s="603">
        <f>SUM(U39:W39)</f>
        <v>0</v>
      </c>
      <c r="U39" s="603">
        <v>0</v>
      </c>
      <c r="V39" s="603">
        <v>0</v>
      </c>
      <c r="W39" s="598">
        <v>0</v>
      </c>
      <c r="X39" s="759"/>
      <c r="Y39" s="759"/>
      <c r="Z39" s="759"/>
    </row>
    <row r="40" spans="2:26" ht="15.75" customHeight="1">
      <c r="B40" s="553"/>
      <c r="C40" s="606" t="s">
        <v>560</v>
      </c>
      <c r="D40" s="603">
        <f>SUM(E40,L40,T40)</f>
        <v>45</v>
      </c>
      <c r="E40" s="596">
        <f>SUM(F40:I40)</f>
        <v>36</v>
      </c>
      <c r="F40" s="603">
        <v>3</v>
      </c>
      <c r="G40" s="603">
        <v>13</v>
      </c>
      <c r="H40" s="603">
        <v>20</v>
      </c>
      <c r="I40" s="597">
        <v>0</v>
      </c>
      <c r="J40" s="728"/>
      <c r="K40" s="753"/>
      <c r="L40" s="603">
        <f t="shared" si="19"/>
        <v>8</v>
      </c>
      <c r="M40" s="603">
        <v>0</v>
      </c>
      <c r="N40" s="603">
        <v>0</v>
      </c>
      <c r="O40" s="603">
        <v>0</v>
      </c>
      <c r="P40" s="603">
        <v>0</v>
      </c>
      <c r="Q40" s="603">
        <v>8</v>
      </c>
      <c r="R40" s="758">
        <v>0</v>
      </c>
      <c r="S40" s="603">
        <v>0</v>
      </c>
      <c r="T40" s="603">
        <f>SUM(U40:W40)</f>
        <v>1</v>
      </c>
      <c r="U40" s="603">
        <v>0</v>
      </c>
      <c r="V40" s="603">
        <v>1</v>
      </c>
      <c r="W40" s="598">
        <v>0</v>
      </c>
      <c r="X40" s="759"/>
      <c r="Y40" s="759"/>
      <c r="Z40" s="759"/>
    </row>
    <row r="41" spans="2:26" ht="15.75" customHeight="1">
      <c r="B41" s="553"/>
      <c r="C41" s="609"/>
      <c r="D41" s="603"/>
      <c r="E41" s="596"/>
      <c r="F41" s="603"/>
      <c r="G41" s="603"/>
      <c r="H41" s="603"/>
      <c r="I41" s="597"/>
      <c r="J41" s="728"/>
      <c r="K41" s="753"/>
      <c r="L41" s="603">
        <f t="shared" si="19"/>
        <v>0</v>
      </c>
      <c r="M41" s="603"/>
      <c r="N41" s="603"/>
      <c r="O41" s="603"/>
      <c r="P41" s="603"/>
      <c r="Q41" s="603"/>
      <c r="R41" s="758"/>
      <c r="S41" s="603"/>
      <c r="T41" s="603"/>
      <c r="U41" s="603"/>
      <c r="V41" s="603"/>
      <c r="W41" s="598"/>
      <c r="X41" s="759"/>
      <c r="Y41" s="759"/>
      <c r="Z41" s="759"/>
    </row>
    <row r="42" spans="2:26" ht="15.75" customHeight="1">
      <c r="B42" s="553"/>
      <c r="C42" s="610" t="s">
        <v>561</v>
      </c>
      <c r="D42" s="603">
        <f>SUM(E42,L42,T42)</f>
        <v>53</v>
      </c>
      <c r="E42" s="596">
        <f>SUM(F42:I42)</f>
        <v>51</v>
      </c>
      <c r="F42" s="603">
        <v>5</v>
      </c>
      <c r="G42" s="603">
        <v>32</v>
      </c>
      <c r="H42" s="603">
        <v>13</v>
      </c>
      <c r="I42" s="597">
        <v>1</v>
      </c>
      <c r="J42" s="728"/>
      <c r="K42" s="753"/>
      <c r="L42" s="603">
        <f t="shared" si="19"/>
        <v>1</v>
      </c>
      <c r="M42" s="603">
        <v>0</v>
      </c>
      <c r="N42" s="603">
        <v>0</v>
      </c>
      <c r="O42" s="603">
        <v>0</v>
      </c>
      <c r="P42" s="603">
        <v>0</v>
      </c>
      <c r="Q42" s="603">
        <v>0</v>
      </c>
      <c r="R42" s="758">
        <v>1</v>
      </c>
      <c r="S42" s="603">
        <v>0</v>
      </c>
      <c r="T42" s="603">
        <f>SUM(U42:W42)</f>
        <v>1</v>
      </c>
      <c r="U42" s="603">
        <v>0</v>
      </c>
      <c r="V42" s="603">
        <v>1</v>
      </c>
      <c r="W42" s="598">
        <v>0</v>
      </c>
      <c r="X42" s="759"/>
      <c r="Y42" s="759"/>
      <c r="Z42" s="759"/>
    </row>
    <row r="43" spans="2:26" ht="15.75" customHeight="1">
      <c r="B43" s="553"/>
      <c r="C43" s="610" t="s">
        <v>562</v>
      </c>
      <c r="D43" s="603">
        <f>SUM(E43,L43,T43)</f>
        <v>65</v>
      </c>
      <c r="E43" s="596">
        <f>SUM(F43:I43)</f>
        <v>56</v>
      </c>
      <c r="F43" s="603">
        <v>4</v>
      </c>
      <c r="G43" s="603">
        <v>43</v>
      </c>
      <c r="H43" s="603">
        <v>9</v>
      </c>
      <c r="I43" s="597">
        <v>0</v>
      </c>
      <c r="J43" s="728"/>
      <c r="K43" s="753"/>
      <c r="L43" s="603">
        <f t="shared" si="19"/>
        <v>8</v>
      </c>
      <c r="M43" s="603">
        <v>0</v>
      </c>
      <c r="N43" s="603">
        <v>0</v>
      </c>
      <c r="O43" s="603">
        <v>0</v>
      </c>
      <c r="P43" s="603">
        <v>0</v>
      </c>
      <c r="Q43" s="603">
        <v>4</v>
      </c>
      <c r="R43" s="758">
        <v>4</v>
      </c>
      <c r="S43" s="603">
        <v>0</v>
      </c>
      <c r="T43" s="603">
        <f>SUM(U43:W43)</f>
        <v>1</v>
      </c>
      <c r="U43" s="603">
        <v>0</v>
      </c>
      <c r="V43" s="603">
        <v>1</v>
      </c>
      <c r="W43" s="598">
        <v>0</v>
      </c>
      <c r="X43" s="759"/>
      <c r="Y43" s="759"/>
      <c r="Z43" s="759"/>
    </row>
    <row r="44" spans="2:26" ht="15.75" customHeight="1">
      <c r="B44" s="553"/>
      <c r="C44" s="610" t="s">
        <v>563</v>
      </c>
      <c r="D44" s="603">
        <f>SUM(E44,L44,T44)</f>
        <v>70</v>
      </c>
      <c r="E44" s="596">
        <f>SUM(F44:I44)</f>
        <v>65</v>
      </c>
      <c r="F44" s="603">
        <v>10</v>
      </c>
      <c r="G44" s="603">
        <v>39</v>
      </c>
      <c r="H44" s="603">
        <v>16</v>
      </c>
      <c r="I44" s="597">
        <v>0</v>
      </c>
      <c r="J44" s="728"/>
      <c r="K44" s="753"/>
      <c r="L44" s="603">
        <f t="shared" si="19"/>
        <v>5</v>
      </c>
      <c r="M44" s="603">
        <v>1</v>
      </c>
      <c r="N44" s="603">
        <v>0</v>
      </c>
      <c r="O44" s="603">
        <v>0</v>
      </c>
      <c r="P44" s="603">
        <v>0</v>
      </c>
      <c r="Q44" s="603">
        <v>0</v>
      </c>
      <c r="R44" s="758">
        <v>2</v>
      </c>
      <c r="S44" s="603">
        <v>2</v>
      </c>
      <c r="T44" s="603">
        <f>SUM(U44:W44)</f>
        <v>0</v>
      </c>
      <c r="U44" s="603">
        <v>0</v>
      </c>
      <c r="V44" s="603">
        <v>0</v>
      </c>
      <c r="W44" s="598">
        <v>0</v>
      </c>
      <c r="X44" s="759"/>
      <c r="Y44" s="759"/>
      <c r="Z44" s="759"/>
    </row>
    <row r="45" spans="2:26" ht="15.75" customHeight="1">
      <c r="B45" s="553"/>
      <c r="C45" s="610" t="s">
        <v>564</v>
      </c>
      <c r="D45" s="603">
        <f>SUM(E45,L45,T45)</f>
        <v>32</v>
      </c>
      <c r="E45" s="596">
        <f>SUM(F45:I45)</f>
        <v>30</v>
      </c>
      <c r="F45" s="603">
        <v>5</v>
      </c>
      <c r="G45" s="603">
        <v>22</v>
      </c>
      <c r="H45" s="603">
        <v>3</v>
      </c>
      <c r="I45" s="597">
        <v>0</v>
      </c>
      <c r="J45" s="728"/>
      <c r="K45" s="753"/>
      <c r="L45" s="603">
        <f t="shared" si="19"/>
        <v>1</v>
      </c>
      <c r="M45" s="603">
        <v>0</v>
      </c>
      <c r="N45" s="603">
        <v>0</v>
      </c>
      <c r="O45" s="603">
        <v>0</v>
      </c>
      <c r="P45" s="603">
        <v>0</v>
      </c>
      <c r="Q45" s="603">
        <v>0</v>
      </c>
      <c r="R45" s="758">
        <v>1</v>
      </c>
      <c r="S45" s="603">
        <v>0</v>
      </c>
      <c r="T45" s="603">
        <f>SUM(U45:W45)</f>
        <v>1</v>
      </c>
      <c r="U45" s="603">
        <v>1</v>
      </c>
      <c r="V45" s="603">
        <v>0</v>
      </c>
      <c r="W45" s="598">
        <v>0</v>
      </c>
      <c r="X45" s="759"/>
      <c r="Y45" s="759"/>
      <c r="Z45" s="759"/>
    </row>
    <row r="46" spans="2:26" ht="15.75" customHeight="1">
      <c r="B46" s="553"/>
      <c r="C46" s="610" t="s">
        <v>565</v>
      </c>
      <c r="D46" s="603">
        <f>SUM(E46,L46,T46)</f>
        <v>40</v>
      </c>
      <c r="E46" s="596">
        <f>SUM(F46:I46)</f>
        <v>38</v>
      </c>
      <c r="F46" s="603">
        <v>2</v>
      </c>
      <c r="G46" s="603">
        <v>29</v>
      </c>
      <c r="H46" s="603">
        <v>6</v>
      </c>
      <c r="I46" s="597">
        <v>1</v>
      </c>
      <c r="J46" s="728"/>
      <c r="K46" s="753"/>
      <c r="L46" s="603">
        <f t="shared" si="19"/>
        <v>1</v>
      </c>
      <c r="M46" s="603">
        <v>1</v>
      </c>
      <c r="N46" s="603">
        <v>0</v>
      </c>
      <c r="O46" s="603">
        <v>0</v>
      </c>
      <c r="P46" s="603">
        <v>0</v>
      </c>
      <c r="Q46" s="603">
        <v>0</v>
      </c>
      <c r="R46" s="758">
        <v>0</v>
      </c>
      <c r="S46" s="603">
        <v>0</v>
      </c>
      <c r="T46" s="603">
        <f>SUM(U46:W46)</f>
        <v>1</v>
      </c>
      <c r="U46" s="603">
        <v>0</v>
      </c>
      <c r="V46" s="603">
        <v>1</v>
      </c>
      <c r="W46" s="598">
        <v>0</v>
      </c>
      <c r="X46" s="759"/>
      <c r="Y46" s="759"/>
      <c r="Z46" s="759"/>
    </row>
    <row r="47" spans="2:26" ht="15.75" customHeight="1">
      <c r="B47" s="587"/>
      <c r="C47" s="588"/>
      <c r="D47" s="603"/>
      <c r="E47" s="596"/>
      <c r="F47" s="603"/>
      <c r="G47" s="603"/>
      <c r="H47" s="603"/>
      <c r="I47" s="597"/>
      <c r="J47" s="728"/>
      <c r="K47" s="753"/>
      <c r="L47" s="603">
        <f t="shared" si="19"/>
        <v>0</v>
      </c>
      <c r="M47" s="603"/>
      <c r="N47" s="603"/>
      <c r="O47" s="603"/>
      <c r="P47" s="603"/>
      <c r="Q47" s="603"/>
      <c r="R47" s="758"/>
      <c r="S47" s="603"/>
      <c r="T47" s="603"/>
      <c r="U47" s="603"/>
      <c r="V47" s="603"/>
      <c r="W47" s="598"/>
      <c r="X47" s="759"/>
      <c r="Y47" s="759"/>
      <c r="Z47" s="759"/>
    </row>
    <row r="48" spans="2:26" ht="15.75" customHeight="1">
      <c r="B48" s="611" t="s">
        <v>566</v>
      </c>
      <c r="C48" s="612" t="s">
        <v>567</v>
      </c>
      <c r="D48" s="603">
        <f>SUM(E48,L48,T48)</f>
        <v>26</v>
      </c>
      <c r="E48" s="596">
        <f>SUM(F48:I48)</f>
        <v>24</v>
      </c>
      <c r="F48" s="603">
        <v>2</v>
      </c>
      <c r="G48" s="603">
        <v>16</v>
      </c>
      <c r="H48" s="603">
        <v>6</v>
      </c>
      <c r="I48" s="597">
        <v>0</v>
      </c>
      <c r="J48" s="728"/>
      <c r="K48" s="753"/>
      <c r="L48" s="603">
        <f t="shared" si="19"/>
        <v>0</v>
      </c>
      <c r="M48" s="603">
        <v>0</v>
      </c>
      <c r="N48" s="603">
        <v>0</v>
      </c>
      <c r="O48" s="603">
        <v>0</v>
      </c>
      <c r="P48" s="603">
        <v>0</v>
      </c>
      <c r="Q48" s="603">
        <v>0</v>
      </c>
      <c r="R48" s="758">
        <v>0</v>
      </c>
      <c r="S48" s="603">
        <v>0</v>
      </c>
      <c r="T48" s="603">
        <f>SUM(U48:W48)</f>
        <v>2</v>
      </c>
      <c r="U48" s="603">
        <v>2</v>
      </c>
      <c r="V48" s="603">
        <v>0</v>
      </c>
      <c r="W48" s="598">
        <v>0</v>
      </c>
      <c r="X48" s="759"/>
      <c r="Y48" s="759"/>
      <c r="Z48" s="759"/>
    </row>
    <row r="49" spans="2:26" ht="15.75" customHeight="1">
      <c r="B49" s="611" t="s">
        <v>568</v>
      </c>
      <c r="C49" s="612" t="s">
        <v>569</v>
      </c>
      <c r="D49" s="603">
        <f>SUM(E49,L49,T49)</f>
        <v>32</v>
      </c>
      <c r="E49" s="596">
        <f>SUM(F49:I49)</f>
        <v>20</v>
      </c>
      <c r="F49" s="603">
        <v>0</v>
      </c>
      <c r="G49" s="603">
        <v>12</v>
      </c>
      <c r="H49" s="603">
        <v>7</v>
      </c>
      <c r="I49" s="597">
        <v>1</v>
      </c>
      <c r="J49" s="728"/>
      <c r="K49" s="753"/>
      <c r="L49" s="603">
        <f t="shared" si="19"/>
        <v>12</v>
      </c>
      <c r="M49" s="603">
        <v>0</v>
      </c>
      <c r="N49" s="603">
        <v>0</v>
      </c>
      <c r="O49" s="603">
        <v>0</v>
      </c>
      <c r="P49" s="603">
        <v>0</v>
      </c>
      <c r="Q49" s="603">
        <v>0</v>
      </c>
      <c r="R49" s="758">
        <v>12</v>
      </c>
      <c r="S49" s="603">
        <v>0</v>
      </c>
      <c r="T49" s="603">
        <f>SUM(U49:W49)</f>
        <v>0</v>
      </c>
      <c r="U49" s="603">
        <v>0</v>
      </c>
      <c r="V49" s="603">
        <v>0</v>
      </c>
      <c r="W49" s="598">
        <v>0</v>
      </c>
      <c r="X49" s="759"/>
      <c r="Y49" s="759"/>
      <c r="Z49" s="759"/>
    </row>
    <row r="50" spans="2:26" ht="15.75" customHeight="1">
      <c r="B50" s="611" t="s">
        <v>570</v>
      </c>
      <c r="C50" s="612" t="s">
        <v>571</v>
      </c>
      <c r="D50" s="603">
        <f>SUM(E50,L50,T50)</f>
        <v>18</v>
      </c>
      <c r="E50" s="596">
        <f>SUM(F50:I50)</f>
        <v>12</v>
      </c>
      <c r="F50" s="603">
        <v>0</v>
      </c>
      <c r="G50" s="603">
        <v>10</v>
      </c>
      <c r="H50" s="603">
        <v>2</v>
      </c>
      <c r="I50" s="597">
        <v>0</v>
      </c>
      <c r="J50" s="728"/>
      <c r="K50" s="753"/>
      <c r="L50" s="603">
        <f t="shared" si="19"/>
        <v>4</v>
      </c>
      <c r="M50" s="603">
        <v>0</v>
      </c>
      <c r="N50" s="603">
        <v>0</v>
      </c>
      <c r="O50" s="603">
        <v>0</v>
      </c>
      <c r="P50" s="603">
        <v>0</v>
      </c>
      <c r="Q50" s="603">
        <v>4</v>
      </c>
      <c r="R50" s="758">
        <v>0</v>
      </c>
      <c r="S50" s="603">
        <v>0</v>
      </c>
      <c r="T50" s="603">
        <f>SUM(U50:W50)</f>
        <v>2</v>
      </c>
      <c r="U50" s="603">
        <v>2</v>
      </c>
      <c r="V50" s="603">
        <v>0</v>
      </c>
      <c r="W50" s="598">
        <v>0</v>
      </c>
      <c r="X50" s="759"/>
      <c r="Y50" s="759"/>
      <c r="Z50" s="759"/>
    </row>
    <row r="51" spans="2:26" ht="15.75" customHeight="1">
      <c r="B51" s="611" t="s">
        <v>572</v>
      </c>
      <c r="C51" s="612" t="s">
        <v>573</v>
      </c>
      <c r="D51" s="603">
        <f>SUM(E51,L51,T51)</f>
        <v>20</v>
      </c>
      <c r="E51" s="596">
        <f>SUM(F51:I51)</f>
        <v>20</v>
      </c>
      <c r="F51" s="603">
        <v>1</v>
      </c>
      <c r="G51" s="603">
        <v>15</v>
      </c>
      <c r="H51" s="603">
        <v>4</v>
      </c>
      <c r="I51" s="597">
        <v>0</v>
      </c>
      <c r="J51" s="728"/>
      <c r="K51" s="753"/>
      <c r="L51" s="603">
        <f t="shared" si="19"/>
        <v>0</v>
      </c>
      <c r="M51" s="603">
        <v>0</v>
      </c>
      <c r="N51" s="603">
        <v>0</v>
      </c>
      <c r="O51" s="603">
        <v>0</v>
      </c>
      <c r="P51" s="603">
        <v>0</v>
      </c>
      <c r="Q51" s="603">
        <v>0</v>
      </c>
      <c r="R51" s="758">
        <v>0</v>
      </c>
      <c r="S51" s="603">
        <v>0</v>
      </c>
      <c r="T51" s="603">
        <f>SUM(U51:W51)</f>
        <v>0</v>
      </c>
      <c r="U51" s="603">
        <v>0</v>
      </c>
      <c r="V51" s="603">
        <v>0</v>
      </c>
      <c r="W51" s="598">
        <v>0</v>
      </c>
      <c r="X51" s="759"/>
      <c r="Y51" s="759"/>
      <c r="Z51" s="759"/>
    </row>
    <row r="52" spans="2:26" ht="15.75" customHeight="1">
      <c r="B52" s="611" t="s">
        <v>574</v>
      </c>
      <c r="C52" s="612" t="s">
        <v>575</v>
      </c>
      <c r="D52" s="603">
        <f>SUM(E52,L52,T52)</f>
        <v>0</v>
      </c>
      <c r="E52" s="596">
        <f>SUM(F52:I52)</f>
        <v>0</v>
      </c>
      <c r="F52" s="603">
        <v>0</v>
      </c>
      <c r="G52" s="603">
        <v>0</v>
      </c>
      <c r="H52" s="603">
        <v>0</v>
      </c>
      <c r="I52" s="597">
        <v>0</v>
      </c>
      <c r="J52" s="728"/>
      <c r="K52" s="753"/>
      <c r="L52" s="603">
        <f t="shared" si="19"/>
        <v>0</v>
      </c>
      <c r="M52" s="603">
        <v>0</v>
      </c>
      <c r="N52" s="603">
        <v>0</v>
      </c>
      <c r="O52" s="603">
        <v>0</v>
      </c>
      <c r="P52" s="603">
        <v>0</v>
      </c>
      <c r="Q52" s="603">
        <v>0</v>
      </c>
      <c r="R52" s="758">
        <v>0</v>
      </c>
      <c r="S52" s="603">
        <v>0</v>
      </c>
      <c r="T52" s="603">
        <f>SUM(U52:W52)</f>
        <v>0</v>
      </c>
      <c r="U52" s="603">
        <v>0</v>
      </c>
      <c r="V52" s="603">
        <v>0</v>
      </c>
      <c r="W52" s="598">
        <v>0</v>
      </c>
      <c r="X52" s="759"/>
      <c r="Y52" s="759"/>
      <c r="Z52" s="759"/>
    </row>
    <row r="53" spans="2:26" ht="15.75" customHeight="1">
      <c r="B53" s="611"/>
      <c r="C53" s="612"/>
      <c r="D53" s="603"/>
      <c r="E53" s="596"/>
      <c r="F53" s="603"/>
      <c r="G53" s="603"/>
      <c r="H53" s="603"/>
      <c r="I53" s="597"/>
      <c r="J53" s="728"/>
      <c r="K53" s="753"/>
      <c r="L53" s="603">
        <f t="shared" si="19"/>
        <v>0</v>
      </c>
      <c r="M53" s="603"/>
      <c r="N53" s="603"/>
      <c r="O53" s="603"/>
      <c r="P53" s="603"/>
      <c r="Q53" s="603"/>
      <c r="R53" s="758"/>
      <c r="S53" s="603"/>
      <c r="T53" s="603"/>
      <c r="U53" s="603"/>
      <c r="V53" s="603"/>
      <c r="W53" s="598"/>
      <c r="X53" s="759"/>
      <c r="Y53" s="759"/>
      <c r="Z53" s="759"/>
    </row>
    <row r="54" spans="2:26" ht="15.75" customHeight="1">
      <c r="B54" s="611" t="s">
        <v>576</v>
      </c>
      <c r="C54" s="612" t="s">
        <v>577</v>
      </c>
      <c r="D54" s="603">
        <f>SUM(E54,L54,T54)</f>
        <v>11</v>
      </c>
      <c r="E54" s="596">
        <f>SUM(F54:I54)</f>
        <v>9</v>
      </c>
      <c r="F54" s="603">
        <v>1</v>
      </c>
      <c r="G54" s="603">
        <v>3</v>
      </c>
      <c r="H54" s="603">
        <v>5</v>
      </c>
      <c r="I54" s="597">
        <v>0</v>
      </c>
      <c r="J54" s="728"/>
      <c r="K54" s="753"/>
      <c r="L54" s="603">
        <f t="shared" si="19"/>
        <v>0</v>
      </c>
      <c r="M54" s="603">
        <v>0</v>
      </c>
      <c r="N54" s="603">
        <v>0</v>
      </c>
      <c r="O54" s="603">
        <v>0</v>
      </c>
      <c r="P54" s="603">
        <v>0</v>
      </c>
      <c r="Q54" s="603">
        <v>0</v>
      </c>
      <c r="R54" s="758">
        <v>0</v>
      </c>
      <c r="S54" s="603">
        <v>0</v>
      </c>
      <c r="T54" s="603">
        <f>SUM(U54:W54)</f>
        <v>2</v>
      </c>
      <c r="U54" s="603">
        <v>1</v>
      </c>
      <c r="V54" s="603">
        <v>1</v>
      </c>
      <c r="W54" s="598">
        <v>0</v>
      </c>
      <c r="X54" s="759"/>
      <c r="Y54" s="759"/>
      <c r="Z54" s="759"/>
    </row>
    <row r="55" spans="2:26" ht="15.75" customHeight="1">
      <c r="B55" s="611" t="s">
        <v>578</v>
      </c>
      <c r="C55" s="612" t="s">
        <v>579</v>
      </c>
      <c r="D55" s="603">
        <f>SUM(E55,L55,T55)</f>
        <v>29</v>
      </c>
      <c r="E55" s="596">
        <f>SUM(F55:I55)</f>
        <v>14</v>
      </c>
      <c r="F55" s="603">
        <v>1</v>
      </c>
      <c r="G55" s="603">
        <v>9</v>
      </c>
      <c r="H55" s="603">
        <v>4</v>
      </c>
      <c r="I55" s="597">
        <v>0</v>
      </c>
      <c r="J55" s="728"/>
      <c r="K55" s="753"/>
      <c r="L55" s="603">
        <f t="shared" si="19"/>
        <v>15</v>
      </c>
      <c r="M55" s="603">
        <v>0</v>
      </c>
      <c r="N55" s="603">
        <v>0</v>
      </c>
      <c r="O55" s="603">
        <v>0</v>
      </c>
      <c r="P55" s="603">
        <v>0</v>
      </c>
      <c r="Q55" s="603">
        <v>14</v>
      </c>
      <c r="R55" s="758">
        <v>1</v>
      </c>
      <c r="S55" s="603">
        <v>0</v>
      </c>
      <c r="T55" s="603">
        <f>SUM(U55:W55)</f>
        <v>0</v>
      </c>
      <c r="U55" s="603">
        <v>0</v>
      </c>
      <c r="V55" s="603">
        <v>0</v>
      </c>
      <c r="W55" s="598">
        <v>0</v>
      </c>
      <c r="X55" s="759"/>
      <c r="Y55" s="759"/>
      <c r="Z55" s="759"/>
    </row>
    <row r="56" spans="2:26" ht="15.75" customHeight="1">
      <c r="B56" s="613"/>
      <c r="C56" s="612" t="s">
        <v>580</v>
      </c>
      <c r="D56" s="603">
        <f>SUM(E56,L56,T56)</f>
        <v>4</v>
      </c>
      <c r="E56" s="596">
        <f>SUM(F56:I56)</f>
        <v>4</v>
      </c>
      <c r="F56" s="603">
        <v>1</v>
      </c>
      <c r="G56" s="603">
        <v>3</v>
      </c>
      <c r="H56" s="603">
        <v>0</v>
      </c>
      <c r="I56" s="597">
        <v>0</v>
      </c>
      <c r="J56" s="728"/>
      <c r="K56" s="753"/>
      <c r="L56" s="603">
        <f t="shared" si="19"/>
        <v>0</v>
      </c>
      <c r="M56" s="603">
        <v>0</v>
      </c>
      <c r="N56" s="603">
        <v>0</v>
      </c>
      <c r="O56" s="603">
        <v>0</v>
      </c>
      <c r="P56" s="603">
        <v>0</v>
      </c>
      <c r="Q56" s="603">
        <v>0</v>
      </c>
      <c r="R56" s="758">
        <v>0</v>
      </c>
      <c r="S56" s="603">
        <v>0</v>
      </c>
      <c r="T56" s="603">
        <f>SUM(U56:W56)</f>
        <v>0</v>
      </c>
      <c r="U56" s="603">
        <v>0</v>
      </c>
      <c r="V56" s="603">
        <v>0</v>
      </c>
      <c r="W56" s="598">
        <v>0</v>
      </c>
      <c r="X56" s="759"/>
      <c r="Y56" s="759"/>
      <c r="Z56" s="759"/>
    </row>
    <row r="57" spans="2:26" ht="15.75" customHeight="1">
      <c r="B57" s="611" t="s">
        <v>581</v>
      </c>
      <c r="C57" s="612" t="s">
        <v>582</v>
      </c>
      <c r="D57" s="603">
        <f>SUM(E57,L57,T57)</f>
        <v>0</v>
      </c>
      <c r="E57" s="596">
        <f>SUM(F57:I57)</f>
        <v>0</v>
      </c>
      <c r="F57" s="603">
        <v>0</v>
      </c>
      <c r="G57" s="603">
        <v>0</v>
      </c>
      <c r="H57" s="603">
        <v>0</v>
      </c>
      <c r="I57" s="597">
        <v>0</v>
      </c>
      <c r="J57" s="728"/>
      <c r="K57" s="753"/>
      <c r="L57" s="603">
        <f t="shared" si="19"/>
        <v>0</v>
      </c>
      <c r="M57" s="603">
        <v>0</v>
      </c>
      <c r="N57" s="603">
        <v>0</v>
      </c>
      <c r="O57" s="603">
        <v>0</v>
      </c>
      <c r="P57" s="603">
        <v>0</v>
      </c>
      <c r="Q57" s="603">
        <v>0</v>
      </c>
      <c r="R57" s="758">
        <v>0</v>
      </c>
      <c r="S57" s="603">
        <v>0</v>
      </c>
      <c r="T57" s="603">
        <f>SUM(U57:W57)</f>
        <v>0</v>
      </c>
      <c r="U57" s="603">
        <v>0</v>
      </c>
      <c r="V57" s="603">
        <v>0</v>
      </c>
      <c r="W57" s="598">
        <v>0</v>
      </c>
      <c r="X57" s="759"/>
      <c r="Y57" s="759"/>
      <c r="Z57" s="759"/>
    </row>
    <row r="58" spans="2:26" ht="15.75" customHeight="1">
      <c r="B58" s="611" t="s">
        <v>583</v>
      </c>
      <c r="C58" s="612" t="s">
        <v>584</v>
      </c>
      <c r="D58" s="603">
        <f>SUM(E58,L58,T58)</f>
        <v>3</v>
      </c>
      <c r="E58" s="596">
        <f>SUM(F58:I58)</f>
        <v>3</v>
      </c>
      <c r="F58" s="603">
        <v>0</v>
      </c>
      <c r="G58" s="603">
        <v>2</v>
      </c>
      <c r="H58" s="603">
        <v>0</v>
      </c>
      <c r="I58" s="597">
        <v>1</v>
      </c>
      <c r="J58" s="728"/>
      <c r="K58" s="753"/>
      <c r="L58" s="603">
        <f t="shared" si="19"/>
        <v>0</v>
      </c>
      <c r="M58" s="603">
        <v>0</v>
      </c>
      <c r="N58" s="603">
        <v>0</v>
      </c>
      <c r="O58" s="603">
        <v>0</v>
      </c>
      <c r="P58" s="603">
        <v>0</v>
      </c>
      <c r="Q58" s="603">
        <v>0</v>
      </c>
      <c r="R58" s="758">
        <v>0</v>
      </c>
      <c r="S58" s="603">
        <v>0</v>
      </c>
      <c r="T58" s="603">
        <f>SUM(U58:W58)</f>
        <v>0</v>
      </c>
      <c r="U58" s="603">
        <v>0</v>
      </c>
      <c r="V58" s="603">
        <v>0</v>
      </c>
      <c r="W58" s="598">
        <v>0</v>
      </c>
      <c r="X58" s="759"/>
      <c r="Y58" s="759"/>
      <c r="Z58" s="759"/>
    </row>
    <row r="59" spans="2:26" ht="15.75" customHeight="1">
      <c r="B59" s="611"/>
      <c r="C59" s="612"/>
      <c r="D59" s="603"/>
      <c r="E59" s="596"/>
      <c r="F59" s="603"/>
      <c r="G59" s="603"/>
      <c r="H59" s="603"/>
      <c r="I59" s="597"/>
      <c r="J59" s="728"/>
      <c r="K59" s="753"/>
      <c r="L59" s="603">
        <f t="shared" si="19"/>
        <v>0</v>
      </c>
      <c r="M59" s="603"/>
      <c r="N59" s="603"/>
      <c r="O59" s="603"/>
      <c r="P59" s="603"/>
      <c r="Q59" s="603"/>
      <c r="R59" s="758"/>
      <c r="S59" s="603"/>
      <c r="T59" s="603"/>
      <c r="U59" s="603"/>
      <c r="V59" s="603"/>
      <c r="W59" s="598"/>
      <c r="X59" s="759"/>
      <c r="Y59" s="759"/>
      <c r="Z59" s="759"/>
    </row>
    <row r="60" spans="2:26" ht="15.75" customHeight="1">
      <c r="B60" s="613"/>
      <c r="C60" s="612" t="s">
        <v>585</v>
      </c>
      <c r="D60" s="603">
        <f>SUM(E60,L60,T60)</f>
        <v>5</v>
      </c>
      <c r="E60" s="596">
        <f>SUM(F60:I60)</f>
        <v>2</v>
      </c>
      <c r="F60" s="603">
        <v>0</v>
      </c>
      <c r="G60" s="603">
        <v>0</v>
      </c>
      <c r="H60" s="603">
        <v>2</v>
      </c>
      <c r="I60" s="597">
        <v>0</v>
      </c>
      <c r="J60" s="728"/>
      <c r="K60" s="753"/>
      <c r="L60" s="603">
        <f t="shared" si="19"/>
        <v>3</v>
      </c>
      <c r="M60" s="603">
        <v>0</v>
      </c>
      <c r="N60" s="603">
        <v>0</v>
      </c>
      <c r="O60" s="603">
        <v>0</v>
      </c>
      <c r="P60" s="603">
        <v>0</v>
      </c>
      <c r="Q60" s="603">
        <v>3</v>
      </c>
      <c r="R60" s="758">
        <v>0</v>
      </c>
      <c r="S60" s="603">
        <v>0</v>
      </c>
      <c r="T60" s="603">
        <f>SUM(U60:W60)</f>
        <v>0</v>
      </c>
      <c r="U60" s="603">
        <v>0</v>
      </c>
      <c r="V60" s="603">
        <v>0</v>
      </c>
      <c r="W60" s="598">
        <v>0</v>
      </c>
      <c r="X60" s="759"/>
      <c r="Y60" s="759"/>
      <c r="Z60" s="759"/>
    </row>
    <row r="61" spans="2:26" ht="15.75" customHeight="1" thickBot="1">
      <c r="B61" s="614" t="s">
        <v>586</v>
      </c>
      <c r="C61" s="615" t="s">
        <v>587</v>
      </c>
      <c r="D61" s="729">
        <f>SUM(E61,L61,T61)</f>
        <v>15</v>
      </c>
      <c r="E61" s="617">
        <f>SUM(F61:I61)</f>
        <v>15</v>
      </c>
      <c r="F61" s="729">
        <v>0</v>
      </c>
      <c r="G61" s="729">
        <v>6</v>
      </c>
      <c r="H61" s="729">
        <v>9</v>
      </c>
      <c r="I61" s="760">
        <v>0</v>
      </c>
      <c r="J61" s="728"/>
      <c r="K61" s="753"/>
      <c r="L61" s="760">
        <f t="shared" si="19"/>
        <v>0</v>
      </c>
      <c r="M61" s="729">
        <v>0</v>
      </c>
      <c r="N61" s="729">
        <v>0</v>
      </c>
      <c r="O61" s="729">
        <v>0</v>
      </c>
      <c r="P61" s="729">
        <v>0</v>
      </c>
      <c r="Q61" s="729">
        <v>0</v>
      </c>
      <c r="R61" s="761">
        <v>0</v>
      </c>
      <c r="S61" s="729">
        <v>0</v>
      </c>
      <c r="T61" s="729">
        <f>SUM(U61:W61)</f>
        <v>0</v>
      </c>
      <c r="U61" s="729">
        <v>0</v>
      </c>
      <c r="V61" s="729">
        <v>0</v>
      </c>
      <c r="W61" s="730">
        <v>0</v>
      </c>
      <c r="X61" s="759"/>
      <c r="Y61" s="759"/>
      <c r="Z61" s="759"/>
    </row>
    <row r="62" spans="2:26" ht="15" customHeight="1">
      <c r="B62" s="621" t="s">
        <v>671</v>
      </c>
      <c r="D62" s="731"/>
      <c r="E62" s="731"/>
      <c r="F62" s="762"/>
      <c r="G62" s="762"/>
      <c r="H62" s="762"/>
      <c r="I62" s="762"/>
      <c r="J62" s="763"/>
      <c r="K62" s="763"/>
      <c r="L62" s="764"/>
      <c r="M62" s="764"/>
      <c r="N62" s="764"/>
      <c r="O62" s="765"/>
      <c r="P62" s="765"/>
      <c r="Q62" s="765"/>
      <c r="R62" s="765"/>
      <c r="S62" s="765"/>
      <c r="T62" s="764"/>
      <c r="U62" s="765"/>
      <c r="V62" s="765"/>
      <c r="W62" s="765"/>
      <c r="Y62" s="539"/>
      <c r="Z62" s="539"/>
    </row>
    <row r="63" ht="15" customHeight="1">
      <c r="K63" s="539"/>
    </row>
    <row r="64" ht="15" customHeight="1">
      <c r="K64" s="539"/>
    </row>
    <row r="65" ht="15" customHeight="1">
      <c r="K65" s="539"/>
    </row>
    <row r="66" ht="15" customHeight="1">
      <c r="K66" s="539"/>
    </row>
    <row r="67" ht="15" customHeight="1">
      <c r="K67" s="539"/>
    </row>
    <row r="68" ht="15" customHeight="1">
      <c r="K68" s="539"/>
    </row>
    <row r="69" ht="15" customHeight="1">
      <c r="K69" s="539"/>
    </row>
    <row r="70" ht="15" customHeight="1">
      <c r="K70" s="539"/>
    </row>
    <row r="71" ht="15" customHeight="1">
      <c r="K71" s="539"/>
    </row>
    <row r="72" ht="15" customHeight="1">
      <c r="K72" s="539"/>
    </row>
    <row r="73" ht="15" customHeight="1">
      <c r="K73" s="539"/>
    </row>
    <row r="74" ht="15" customHeight="1">
      <c r="K74" s="539"/>
    </row>
    <row r="75" ht="15" customHeight="1">
      <c r="K75" s="539"/>
    </row>
    <row r="76" ht="15" customHeight="1">
      <c r="K76" s="539"/>
    </row>
    <row r="77" ht="15" customHeight="1">
      <c r="K77" s="539"/>
    </row>
    <row r="78" ht="15" customHeight="1">
      <c r="K78" s="539"/>
    </row>
    <row r="79" ht="15" customHeight="1">
      <c r="K79" s="539"/>
    </row>
    <row r="80" ht="15" customHeight="1">
      <c r="K80" s="539"/>
    </row>
    <row r="81" ht="15" customHeight="1">
      <c r="K81" s="539"/>
    </row>
    <row r="82" ht="15" customHeight="1">
      <c r="K82" s="539"/>
    </row>
    <row r="83" ht="15" customHeight="1">
      <c r="K83" s="539"/>
    </row>
  </sheetData>
  <sheetProtection/>
  <mergeCells count="25">
    <mergeCell ref="B47:C4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H4:I4"/>
    <mergeCell ref="M4:N4"/>
    <mergeCell ref="B6:C6"/>
    <mergeCell ref="H6:H8"/>
    <mergeCell ref="B10:C10"/>
    <mergeCell ref="B11:C11"/>
  </mergeCells>
  <printOptions/>
  <pageMargins left="0.5118110236220472" right="0.5118110236220472" top="0.5511811023622047" bottom="0.3937007874015748" header="0.5118110236220472" footer="0.5118110236220472"/>
  <pageSetup firstPageNumber="152" useFirstPageNumber="1" horizontalDpi="1200" verticalDpi="1200" orientation="portrait" pageOrder="overThenDown" paperSize="9" scale="65" r:id="rId1"/>
  <colBreaks count="1" manualBreakCount="1">
    <brk id="10" max="1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9"/>
  <sheetViews>
    <sheetView showGridLines="0" view="pageBreakPreview" zoomScale="90" zoomScaleSheetLayoutView="90" zoomScalePageLayoutView="0" workbookViewId="0" topLeftCell="A1">
      <selection activeCell="K12" sqref="K12"/>
    </sheetView>
  </sheetViews>
  <sheetFormatPr defaultColWidth="10.59765625" defaultRowHeight="15.75" customHeight="1"/>
  <cols>
    <col min="1" max="1" width="8.3984375" style="99" customWidth="1"/>
    <col min="2" max="2" width="8.8984375" style="99" customWidth="1"/>
    <col min="3" max="3" width="9.8984375" style="99" customWidth="1"/>
    <col min="4" max="8" width="17" style="99" customWidth="1"/>
    <col min="9" max="9" width="2.09765625" style="99" customWidth="1"/>
    <col min="10" max="16384" width="10.59765625" style="99" customWidth="1"/>
  </cols>
  <sheetData>
    <row r="1" spans="1:2" ht="15.75" customHeight="1">
      <c r="A1" s="255"/>
      <c r="B1" s="766" t="s">
        <v>708</v>
      </c>
    </row>
    <row r="2" spans="3:8" ht="15.75" customHeight="1" thickBot="1">
      <c r="C2" s="540"/>
      <c r="D2" s="540"/>
      <c r="E2" s="540"/>
      <c r="F2" s="540"/>
      <c r="G2" s="540"/>
      <c r="H2" s="541" t="s">
        <v>709</v>
      </c>
    </row>
    <row r="3" spans="2:8" ht="15.75" customHeight="1">
      <c r="B3" s="767"/>
      <c r="C3" s="768"/>
      <c r="D3" s="769"/>
      <c r="E3" s="770"/>
      <c r="F3" s="769"/>
      <c r="G3" s="770"/>
      <c r="H3" s="771" t="s">
        <v>710</v>
      </c>
    </row>
    <row r="4" spans="2:8" ht="15.75" customHeight="1">
      <c r="B4" s="772" t="s">
        <v>676</v>
      </c>
      <c r="C4" s="773"/>
      <c r="D4" s="774" t="s">
        <v>711</v>
      </c>
      <c r="E4" s="774" t="s">
        <v>59</v>
      </c>
      <c r="F4" s="774" t="s">
        <v>712</v>
      </c>
      <c r="G4" s="774" t="s">
        <v>713</v>
      </c>
      <c r="H4" s="775"/>
    </row>
    <row r="5" spans="2:8" ht="15.75" customHeight="1">
      <c r="B5" s="776"/>
      <c r="C5" s="777"/>
      <c r="D5" s="778"/>
      <c r="E5" s="778"/>
      <c r="F5" s="778"/>
      <c r="G5" s="778"/>
      <c r="H5" s="779"/>
    </row>
    <row r="6" spans="2:8" ht="15.75" customHeight="1">
      <c r="B6" s="780" t="s">
        <v>537</v>
      </c>
      <c r="C6" s="781"/>
      <c r="D6" s="607">
        <f>SUM(E6:H6)</f>
        <v>1612951</v>
      </c>
      <c r="E6" s="607">
        <v>52955</v>
      </c>
      <c r="F6" s="607">
        <v>36911</v>
      </c>
      <c r="G6" s="607">
        <v>1218606</v>
      </c>
      <c r="H6" s="592">
        <v>304479</v>
      </c>
    </row>
    <row r="7" spans="2:8" ht="15.75" customHeight="1">
      <c r="B7" s="782"/>
      <c r="C7" s="783"/>
      <c r="D7" s="607"/>
      <c r="E7" s="607"/>
      <c r="F7" s="607"/>
      <c r="G7" s="607"/>
      <c r="H7" s="592"/>
    </row>
    <row r="8" spans="2:8" ht="15.75" customHeight="1">
      <c r="B8" s="782"/>
      <c r="C8" s="783"/>
      <c r="D8" s="607"/>
      <c r="E8" s="607"/>
      <c r="F8" s="607"/>
      <c r="G8" s="607"/>
      <c r="H8" s="592"/>
    </row>
    <row r="9" spans="2:8" ht="15.75" customHeight="1">
      <c r="B9" s="784" t="s">
        <v>714</v>
      </c>
      <c r="C9" s="785"/>
      <c r="D9" s="607">
        <f>IF(SUM(D12:D16)=0,"－",SUM(D12:D16))</f>
        <v>29590</v>
      </c>
      <c r="E9" s="607">
        <f>SUM(E12:E16)</f>
        <v>1018</v>
      </c>
      <c r="F9" s="607">
        <f>SUM(F12:F16)</f>
        <v>539</v>
      </c>
      <c r="G9" s="607">
        <f>SUM(G12:G16)</f>
        <v>23523</v>
      </c>
      <c r="H9" s="592">
        <f>SUM(H12:H16)</f>
        <v>4510</v>
      </c>
    </row>
    <row r="10" spans="2:8" ht="15.75" customHeight="1">
      <c r="B10" s="782"/>
      <c r="C10" s="783"/>
      <c r="D10" s="607"/>
      <c r="E10" s="607"/>
      <c r="F10" s="607"/>
      <c r="G10" s="607"/>
      <c r="H10" s="592"/>
    </row>
    <row r="11" spans="2:8" ht="15.75" customHeight="1">
      <c r="B11" s="782"/>
      <c r="C11" s="783"/>
      <c r="D11" s="607"/>
      <c r="E11" s="607"/>
      <c r="F11" s="607"/>
      <c r="G11" s="607"/>
      <c r="H11" s="592"/>
    </row>
    <row r="12" spans="2:8" ht="15.75" customHeight="1">
      <c r="B12" s="594" t="s">
        <v>539</v>
      </c>
      <c r="C12" s="595"/>
      <c r="D12" s="607">
        <f>IF(SUM(D18,D20)=0,"－",SUM(D18,D20))</f>
        <v>14782</v>
      </c>
      <c r="E12" s="607">
        <f aca="true" t="shared" si="0" ref="E12:H13">E18+E20</f>
        <v>450</v>
      </c>
      <c r="F12" s="607">
        <f t="shared" si="0"/>
        <v>288</v>
      </c>
      <c r="G12" s="607">
        <f t="shared" si="0"/>
        <v>12065</v>
      </c>
      <c r="H12" s="592">
        <f t="shared" si="0"/>
        <v>1979</v>
      </c>
    </row>
    <row r="13" spans="2:8" ht="15.75" customHeight="1">
      <c r="B13" s="594" t="s">
        <v>540</v>
      </c>
      <c r="C13" s="595"/>
      <c r="D13" s="607">
        <f>IF(SUM(D19,D21)=0,"－",SUM(D19,D21))</f>
        <v>10500</v>
      </c>
      <c r="E13" s="607">
        <f t="shared" si="0"/>
        <v>324</v>
      </c>
      <c r="F13" s="607">
        <f t="shared" si="0"/>
        <v>200</v>
      </c>
      <c r="G13" s="607">
        <f t="shared" si="0"/>
        <v>8270</v>
      </c>
      <c r="H13" s="592">
        <f t="shared" si="0"/>
        <v>1706</v>
      </c>
    </row>
    <row r="14" spans="2:8" ht="15.75" customHeight="1">
      <c r="B14" s="594" t="s">
        <v>541</v>
      </c>
      <c r="C14" s="595"/>
      <c r="D14" s="607">
        <f>IF(SUM(D22)=0,"－",SUM(D22))</f>
        <v>905</v>
      </c>
      <c r="E14" s="607">
        <f>E22</f>
        <v>67</v>
      </c>
      <c r="F14" s="607">
        <f>F22</f>
        <v>10</v>
      </c>
      <c r="G14" s="607">
        <f>G22</f>
        <v>592</v>
      </c>
      <c r="H14" s="592">
        <f>H22</f>
        <v>236</v>
      </c>
    </row>
    <row r="15" spans="2:8" ht="15.75" customHeight="1">
      <c r="B15" s="594" t="s">
        <v>715</v>
      </c>
      <c r="C15" s="595"/>
      <c r="D15" s="607">
        <f>IF(SUM(D24)=0,"－",SUM(D24))</f>
        <v>724</v>
      </c>
      <c r="E15" s="607">
        <f aca="true" t="shared" si="1" ref="E15:H16">E24</f>
        <v>51</v>
      </c>
      <c r="F15" s="607">
        <f t="shared" si="1"/>
        <v>11</v>
      </c>
      <c r="G15" s="607">
        <f t="shared" si="1"/>
        <v>557</v>
      </c>
      <c r="H15" s="592">
        <f t="shared" si="1"/>
        <v>105</v>
      </c>
    </row>
    <row r="16" spans="2:8" ht="15.75" customHeight="1">
      <c r="B16" s="594" t="s">
        <v>543</v>
      </c>
      <c r="C16" s="595"/>
      <c r="D16" s="607">
        <f>IF(SUM(D25)=0,"－",SUM(D25))</f>
        <v>2679</v>
      </c>
      <c r="E16" s="607">
        <f t="shared" si="1"/>
        <v>126</v>
      </c>
      <c r="F16" s="607">
        <f t="shared" si="1"/>
        <v>30</v>
      </c>
      <c r="G16" s="607">
        <f t="shared" si="1"/>
        <v>2039</v>
      </c>
      <c r="H16" s="592">
        <f t="shared" si="1"/>
        <v>484</v>
      </c>
    </row>
    <row r="17" spans="2:8" ht="15.75" customHeight="1">
      <c r="B17" s="782"/>
      <c r="C17" s="783"/>
      <c r="D17" s="607"/>
      <c r="E17" s="607"/>
      <c r="F17" s="607"/>
      <c r="G17" s="607"/>
      <c r="H17" s="592"/>
    </row>
    <row r="18" spans="2:8" ht="15.75" customHeight="1">
      <c r="B18" s="601" t="s">
        <v>544</v>
      </c>
      <c r="C18" s="602"/>
      <c r="D18" s="607">
        <f>IF(D27=0,"－",D27)</f>
        <v>12405</v>
      </c>
      <c r="E18" s="607">
        <f aca="true" t="shared" si="2" ref="E18:H19">E27</f>
        <v>340</v>
      </c>
      <c r="F18" s="607">
        <f t="shared" si="2"/>
        <v>287</v>
      </c>
      <c r="G18" s="607">
        <f t="shared" si="2"/>
        <v>10441</v>
      </c>
      <c r="H18" s="592">
        <f t="shared" si="2"/>
        <v>1337</v>
      </c>
    </row>
    <row r="19" spans="2:8" ht="15.75" customHeight="1">
      <c r="B19" s="601" t="s">
        <v>545</v>
      </c>
      <c r="C19" s="602"/>
      <c r="D19" s="607">
        <f>IF(D28=0,"－",D28)</f>
        <v>7965</v>
      </c>
      <c r="E19" s="607">
        <f t="shared" si="2"/>
        <v>200</v>
      </c>
      <c r="F19" s="607">
        <f t="shared" si="2"/>
        <v>182</v>
      </c>
      <c r="G19" s="607">
        <f t="shared" si="2"/>
        <v>6528</v>
      </c>
      <c r="H19" s="592">
        <f t="shared" si="2"/>
        <v>1055</v>
      </c>
    </row>
    <row r="20" spans="2:8" ht="15.75" customHeight="1">
      <c r="B20" s="601" t="s">
        <v>546</v>
      </c>
      <c r="C20" s="602"/>
      <c r="D20" s="607">
        <f>SUM(E20:H20)</f>
        <v>2377</v>
      </c>
      <c r="E20" s="607">
        <f>E30+E37+E39+E40+E45+E58</f>
        <v>110</v>
      </c>
      <c r="F20" s="607">
        <f>F30+F37+F39+F40+F45+F58</f>
        <v>1</v>
      </c>
      <c r="G20" s="607">
        <f>G30+G37+G39+G40+G45+G58</f>
        <v>1624</v>
      </c>
      <c r="H20" s="592">
        <f>H30+H37+H39+H40+H45+H58</f>
        <v>642</v>
      </c>
    </row>
    <row r="21" spans="2:8" ht="15.75" customHeight="1">
      <c r="B21" s="601" t="s">
        <v>547</v>
      </c>
      <c r="C21" s="602"/>
      <c r="D21" s="607">
        <f>SUM(E21:H21)</f>
        <v>2535</v>
      </c>
      <c r="E21" s="607">
        <f>E33+E34+E43+E46+E47+E48+E31</f>
        <v>124</v>
      </c>
      <c r="F21" s="607">
        <f>F33+F34+F43+F46+F47+F48+F31</f>
        <v>18</v>
      </c>
      <c r="G21" s="607">
        <f>G33+G34+G43+G46+G47+G48+G31</f>
        <v>1742</v>
      </c>
      <c r="H21" s="592">
        <f>H33+H34+H43+H46+H47+H48+H31</f>
        <v>651</v>
      </c>
    </row>
    <row r="22" spans="2:8" ht="15.75" customHeight="1">
      <c r="B22" s="601" t="s">
        <v>548</v>
      </c>
      <c r="C22" s="602"/>
      <c r="D22" s="607">
        <f>SUM(E22:H22)</f>
        <v>905</v>
      </c>
      <c r="E22" s="607">
        <f>E35+E36</f>
        <v>67</v>
      </c>
      <c r="F22" s="607">
        <f>F35+F36</f>
        <v>10</v>
      </c>
      <c r="G22" s="607">
        <f>G35+G36</f>
        <v>592</v>
      </c>
      <c r="H22" s="592">
        <f>H35+H36</f>
        <v>236</v>
      </c>
    </row>
    <row r="23" spans="2:8" ht="15.75" customHeight="1">
      <c r="B23" s="786"/>
      <c r="C23" s="673"/>
      <c r="D23" s="607"/>
      <c r="E23" s="607"/>
      <c r="F23" s="607"/>
      <c r="G23" s="607"/>
      <c r="H23" s="592"/>
    </row>
    <row r="24" spans="2:8" ht="15.75" customHeight="1">
      <c r="B24" s="601" t="s">
        <v>549</v>
      </c>
      <c r="C24" s="602"/>
      <c r="D24" s="607">
        <f>SUM(E24:H24)</f>
        <v>724</v>
      </c>
      <c r="E24" s="607">
        <f>E41+E49</f>
        <v>51</v>
      </c>
      <c r="F24" s="607">
        <f>F41+F49</f>
        <v>11</v>
      </c>
      <c r="G24" s="607">
        <f>G41+G49</f>
        <v>557</v>
      </c>
      <c r="H24" s="592">
        <f>H41+H49</f>
        <v>105</v>
      </c>
    </row>
    <row r="25" spans="2:8" ht="15.75" customHeight="1">
      <c r="B25" s="601" t="s">
        <v>550</v>
      </c>
      <c r="C25" s="602"/>
      <c r="D25" s="607">
        <f>SUM(E25:I25)</f>
        <v>2679</v>
      </c>
      <c r="E25" s="607">
        <f>E29+E42+E51+E52+E53+E54+E57+E55</f>
        <v>126</v>
      </c>
      <c r="F25" s="607">
        <f>F29+F42+F51+F52+F53+F54+F57+F55</f>
        <v>30</v>
      </c>
      <c r="G25" s="607">
        <f>G29+G42+G51+G52+G53+G54+G57+G55</f>
        <v>2039</v>
      </c>
      <c r="H25" s="592">
        <f>H29+H42+H51+H52+H53+H54+H57+H55</f>
        <v>484</v>
      </c>
    </row>
    <row r="26" spans="2:8" ht="15.75" customHeight="1">
      <c r="B26" s="782"/>
      <c r="C26" s="783"/>
      <c r="D26" s="787"/>
      <c r="E26" s="787"/>
      <c r="F26" s="787"/>
      <c r="G26" s="787"/>
      <c r="H26" s="788"/>
    </row>
    <row r="27" spans="2:8" ht="15.75" customHeight="1">
      <c r="B27" s="789"/>
      <c r="C27" s="790" t="s">
        <v>716</v>
      </c>
      <c r="D27" s="607">
        <f>SUM(E27:H27)</f>
        <v>12405</v>
      </c>
      <c r="E27" s="607">
        <v>340</v>
      </c>
      <c r="F27" s="607">
        <v>287</v>
      </c>
      <c r="G27" s="607">
        <v>10441</v>
      </c>
      <c r="H27" s="592">
        <v>1337</v>
      </c>
    </row>
    <row r="28" spans="2:8" ht="15.75" customHeight="1">
      <c r="B28" s="789"/>
      <c r="C28" s="790" t="s">
        <v>717</v>
      </c>
      <c r="D28" s="607">
        <f>SUM(E28:H28)</f>
        <v>7965</v>
      </c>
      <c r="E28" s="607">
        <v>200</v>
      </c>
      <c r="F28" s="607">
        <v>182</v>
      </c>
      <c r="G28" s="607">
        <v>6528</v>
      </c>
      <c r="H28" s="592">
        <v>1055</v>
      </c>
    </row>
    <row r="29" spans="2:8" ht="15.75" customHeight="1">
      <c r="B29" s="789"/>
      <c r="C29" s="790" t="s">
        <v>718</v>
      </c>
      <c r="D29" s="607">
        <f>SUM(E29:H29)</f>
        <v>1868</v>
      </c>
      <c r="E29" s="607">
        <v>56</v>
      </c>
      <c r="F29" s="607">
        <v>29</v>
      </c>
      <c r="G29" s="607">
        <v>1497</v>
      </c>
      <c r="H29" s="592">
        <v>286</v>
      </c>
    </row>
    <row r="30" spans="2:8" ht="15.75" customHeight="1">
      <c r="B30" s="789"/>
      <c r="C30" s="790" t="s">
        <v>719</v>
      </c>
      <c r="D30" s="607">
        <f>SUM(E30:H30)</f>
        <v>672</v>
      </c>
      <c r="E30" s="607">
        <v>27</v>
      </c>
      <c r="F30" s="607">
        <v>0</v>
      </c>
      <c r="G30" s="607">
        <v>459</v>
      </c>
      <c r="H30" s="592">
        <v>186</v>
      </c>
    </row>
    <row r="31" spans="2:8" ht="15.75" customHeight="1">
      <c r="B31" s="789"/>
      <c r="C31" s="790" t="s">
        <v>720</v>
      </c>
      <c r="D31" s="607">
        <f>SUM(E31:H31)</f>
        <v>725</v>
      </c>
      <c r="E31" s="607">
        <v>39</v>
      </c>
      <c r="F31" s="607">
        <v>6</v>
      </c>
      <c r="G31" s="607">
        <v>483</v>
      </c>
      <c r="H31" s="592">
        <v>197</v>
      </c>
    </row>
    <row r="32" spans="2:8" ht="15.75" customHeight="1">
      <c r="B32" s="789"/>
      <c r="C32" s="791"/>
      <c r="D32" s="607"/>
      <c r="E32" s="607"/>
      <c r="F32" s="607"/>
      <c r="G32" s="607"/>
      <c r="H32" s="592"/>
    </row>
    <row r="33" spans="2:8" ht="15.75" customHeight="1">
      <c r="B33" s="789"/>
      <c r="C33" s="790" t="s">
        <v>721</v>
      </c>
      <c r="D33" s="607">
        <f>SUM(E33:H33)</f>
        <v>426</v>
      </c>
      <c r="E33" s="607">
        <v>21</v>
      </c>
      <c r="F33" s="607">
        <v>0</v>
      </c>
      <c r="G33" s="607">
        <v>263</v>
      </c>
      <c r="H33" s="592">
        <v>142</v>
      </c>
    </row>
    <row r="34" spans="2:8" ht="15.75" customHeight="1">
      <c r="B34" s="789"/>
      <c r="C34" s="790" t="s">
        <v>722</v>
      </c>
      <c r="D34" s="607">
        <f>SUM(E34:H34)</f>
        <v>507</v>
      </c>
      <c r="E34" s="607">
        <v>28</v>
      </c>
      <c r="F34" s="607">
        <v>12</v>
      </c>
      <c r="G34" s="607">
        <v>334</v>
      </c>
      <c r="H34" s="592">
        <v>133</v>
      </c>
    </row>
    <row r="35" spans="2:8" ht="15.75" customHeight="1">
      <c r="B35" s="789"/>
      <c r="C35" s="790" t="s">
        <v>723</v>
      </c>
      <c r="D35" s="607">
        <f>SUM(E35:H35)</f>
        <v>510</v>
      </c>
      <c r="E35" s="607">
        <v>32</v>
      </c>
      <c r="F35" s="607">
        <v>1</v>
      </c>
      <c r="G35" s="607">
        <v>320</v>
      </c>
      <c r="H35" s="592">
        <v>157</v>
      </c>
    </row>
    <row r="36" spans="2:8" ht="15.75" customHeight="1">
      <c r="B36" s="789"/>
      <c r="C36" s="790" t="s">
        <v>724</v>
      </c>
      <c r="D36" s="607">
        <f>SUM(E36:H36)</f>
        <v>395</v>
      </c>
      <c r="E36" s="607">
        <v>35</v>
      </c>
      <c r="F36" s="607">
        <v>9</v>
      </c>
      <c r="G36" s="607">
        <v>272</v>
      </c>
      <c r="H36" s="592">
        <v>79</v>
      </c>
    </row>
    <row r="37" spans="2:8" ht="15.75" customHeight="1">
      <c r="B37" s="789"/>
      <c r="C37" s="790" t="s">
        <v>725</v>
      </c>
      <c r="D37" s="607">
        <f>SUM(E37:H37)</f>
        <v>368</v>
      </c>
      <c r="E37" s="607">
        <v>25</v>
      </c>
      <c r="F37" s="607">
        <v>0</v>
      </c>
      <c r="G37" s="607">
        <v>224</v>
      </c>
      <c r="H37" s="592">
        <v>119</v>
      </c>
    </row>
    <row r="38" spans="2:8" ht="15.75" customHeight="1">
      <c r="B38" s="789"/>
      <c r="C38" s="791"/>
      <c r="D38" s="607"/>
      <c r="E38" s="607"/>
      <c r="F38" s="607"/>
      <c r="G38" s="607"/>
      <c r="H38" s="592"/>
    </row>
    <row r="39" spans="2:8" ht="15.75" customHeight="1">
      <c r="B39" s="789"/>
      <c r="C39" s="790" t="s">
        <v>561</v>
      </c>
      <c r="D39" s="607">
        <f>SUM(E39:H39)</f>
        <v>603</v>
      </c>
      <c r="E39" s="607">
        <v>24</v>
      </c>
      <c r="F39" s="607">
        <v>0</v>
      </c>
      <c r="G39" s="607">
        <v>418</v>
      </c>
      <c r="H39" s="592">
        <v>161</v>
      </c>
    </row>
    <row r="40" spans="2:8" ht="15.75" customHeight="1">
      <c r="B40" s="789"/>
      <c r="C40" s="790" t="s">
        <v>726</v>
      </c>
      <c r="D40" s="607">
        <f>SUM(E40:H40)</f>
        <v>332</v>
      </c>
      <c r="E40" s="607">
        <v>5</v>
      </c>
      <c r="F40" s="607">
        <v>0</v>
      </c>
      <c r="G40" s="607">
        <v>262</v>
      </c>
      <c r="H40" s="592">
        <v>65</v>
      </c>
    </row>
    <row r="41" spans="2:8" ht="15.75" customHeight="1">
      <c r="B41" s="789"/>
      <c r="C41" s="790" t="s">
        <v>727</v>
      </c>
      <c r="D41" s="607">
        <f>SUM(E41:H41)</f>
        <v>720</v>
      </c>
      <c r="E41" s="607">
        <v>50</v>
      </c>
      <c r="F41" s="607">
        <v>11</v>
      </c>
      <c r="G41" s="607">
        <v>555</v>
      </c>
      <c r="H41" s="592">
        <v>104</v>
      </c>
    </row>
    <row r="42" spans="2:8" ht="15.75" customHeight="1">
      <c r="B42" s="789"/>
      <c r="C42" s="790" t="s">
        <v>728</v>
      </c>
      <c r="D42" s="607">
        <f>SUM(E42:H42)</f>
        <v>296</v>
      </c>
      <c r="E42" s="607">
        <v>28</v>
      </c>
      <c r="F42" s="607">
        <v>1</v>
      </c>
      <c r="G42" s="607">
        <v>190</v>
      </c>
      <c r="H42" s="592">
        <v>77</v>
      </c>
    </row>
    <row r="43" spans="2:8" ht="15.75" customHeight="1">
      <c r="B43" s="789"/>
      <c r="C43" s="790" t="s">
        <v>729</v>
      </c>
      <c r="D43" s="607">
        <f>SUM(E43:H43)</f>
        <v>287</v>
      </c>
      <c r="E43" s="607">
        <v>17</v>
      </c>
      <c r="F43" s="607">
        <v>0</v>
      </c>
      <c r="G43" s="607">
        <v>189</v>
      </c>
      <c r="H43" s="592">
        <v>81</v>
      </c>
    </row>
    <row r="44" spans="2:8" ht="15.75" customHeight="1">
      <c r="B44" s="789"/>
      <c r="C44" s="792"/>
      <c r="D44" s="607"/>
      <c r="E44" s="607"/>
      <c r="F44" s="607"/>
      <c r="G44" s="607"/>
      <c r="H44" s="592"/>
    </row>
    <row r="45" spans="2:8" ht="15.75" customHeight="1">
      <c r="B45" s="793" t="s">
        <v>730</v>
      </c>
      <c r="C45" s="794" t="s">
        <v>731</v>
      </c>
      <c r="D45" s="607">
        <f>SUM(E45:H45)</f>
        <v>209</v>
      </c>
      <c r="E45" s="607">
        <v>21</v>
      </c>
      <c r="F45" s="607">
        <v>1</v>
      </c>
      <c r="G45" s="607">
        <v>119</v>
      </c>
      <c r="H45" s="592">
        <v>68</v>
      </c>
    </row>
    <row r="46" spans="2:8" ht="15.75" customHeight="1">
      <c r="B46" s="793" t="s">
        <v>732</v>
      </c>
      <c r="C46" s="794" t="s">
        <v>733</v>
      </c>
      <c r="D46" s="607">
        <f>SUM(E46:H46)</f>
        <v>329</v>
      </c>
      <c r="E46" s="607">
        <v>8</v>
      </c>
      <c r="F46" s="607">
        <v>0</v>
      </c>
      <c r="G46" s="607">
        <v>301</v>
      </c>
      <c r="H46" s="592">
        <v>20</v>
      </c>
    </row>
    <row r="47" spans="2:8" ht="15.75" customHeight="1">
      <c r="B47" s="793" t="s">
        <v>734</v>
      </c>
      <c r="C47" s="794" t="s">
        <v>735</v>
      </c>
      <c r="D47" s="607">
        <f>SUM(E47:H47)</f>
        <v>93</v>
      </c>
      <c r="E47" s="607">
        <v>6</v>
      </c>
      <c r="F47" s="607">
        <v>0</v>
      </c>
      <c r="G47" s="607">
        <v>54</v>
      </c>
      <c r="H47" s="592">
        <v>33</v>
      </c>
    </row>
    <row r="48" spans="2:8" ht="15.75" customHeight="1">
      <c r="B48" s="793" t="s">
        <v>736</v>
      </c>
      <c r="C48" s="794" t="s">
        <v>737</v>
      </c>
      <c r="D48" s="607">
        <f>SUM(E48:H48)</f>
        <v>168</v>
      </c>
      <c r="E48" s="607">
        <v>5</v>
      </c>
      <c r="F48" s="607">
        <v>0</v>
      </c>
      <c r="G48" s="607">
        <v>118</v>
      </c>
      <c r="H48" s="592">
        <v>45</v>
      </c>
    </row>
    <row r="49" spans="2:8" ht="15.75" customHeight="1">
      <c r="B49" s="793" t="s">
        <v>738</v>
      </c>
      <c r="C49" s="794" t="s">
        <v>739</v>
      </c>
      <c r="D49" s="607">
        <f>SUM(E49:H49)</f>
        <v>4</v>
      </c>
      <c r="E49" s="607">
        <v>1</v>
      </c>
      <c r="F49" s="607">
        <v>0</v>
      </c>
      <c r="G49" s="607">
        <v>2</v>
      </c>
      <c r="H49" s="592">
        <v>1</v>
      </c>
    </row>
    <row r="50" spans="2:8" ht="15.75" customHeight="1">
      <c r="B50" s="793"/>
      <c r="C50" s="794"/>
      <c r="D50" s="607"/>
      <c r="E50" s="607"/>
      <c r="F50" s="607"/>
      <c r="G50" s="607"/>
      <c r="H50" s="592"/>
    </row>
    <row r="51" spans="2:8" ht="15.75" customHeight="1">
      <c r="B51" s="793" t="s">
        <v>740</v>
      </c>
      <c r="C51" s="794" t="s">
        <v>741</v>
      </c>
      <c r="D51" s="607">
        <f>SUM(E51:H51)</f>
        <v>202</v>
      </c>
      <c r="E51" s="607">
        <v>14</v>
      </c>
      <c r="F51" s="607">
        <v>0</v>
      </c>
      <c r="G51" s="607">
        <v>147</v>
      </c>
      <c r="H51" s="592">
        <v>41</v>
      </c>
    </row>
    <row r="52" spans="2:8" ht="15.75" customHeight="1">
      <c r="B52" s="793" t="s">
        <v>742</v>
      </c>
      <c r="C52" s="794" t="s">
        <v>743</v>
      </c>
      <c r="D52" s="607">
        <f>SUM(E52:H52)</f>
        <v>158</v>
      </c>
      <c r="E52" s="607">
        <v>8</v>
      </c>
      <c r="F52" s="607">
        <v>0</v>
      </c>
      <c r="G52" s="607">
        <v>126</v>
      </c>
      <c r="H52" s="592">
        <v>24</v>
      </c>
    </row>
    <row r="53" spans="2:8" ht="15.75" customHeight="1">
      <c r="B53" s="793"/>
      <c r="C53" s="794" t="s">
        <v>744</v>
      </c>
      <c r="D53" s="607">
        <f>SUM(E53:H53)</f>
        <v>28</v>
      </c>
      <c r="E53" s="607">
        <v>3</v>
      </c>
      <c r="F53" s="607">
        <v>0</v>
      </c>
      <c r="G53" s="607">
        <v>12</v>
      </c>
      <c r="H53" s="592">
        <v>13</v>
      </c>
    </row>
    <row r="54" spans="2:8" ht="15.75" customHeight="1">
      <c r="B54" s="793" t="s">
        <v>745</v>
      </c>
      <c r="C54" s="794" t="s">
        <v>746</v>
      </c>
      <c r="D54" s="607">
        <f>SUM(E54:H54)</f>
        <v>12</v>
      </c>
      <c r="E54" s="607">
        <v>4</v>
      </c>
      <c r="F54" s="607">
        <v>0</v>
      </c>
      <c r="G54" s="607">
        <v>7</v>
      </c>
      <c r="H54" s="592">
        <v>1</v>
      </c>
    </row>
    <row r="55" spans="2:8" ht="15.75" customHeight="1">
      <c r="B55" s="793" t="s">
        <v>747</v>
      </c>
      <c r="C55" s="794" t="s">
        <v>584</v>
      </c>
      <c r="D55" s="607">
        <f>SUM(E55:H55)</f>
        <v>30</v>
      </c>
      <c r="E55" s="607">
        <v>3</v>
      </c>
      <c r="F55" s="607">
        <v>0</v>
      </c>
      <c r="G55" s="607">
        <v>16</v>
      </c>
      <c r="H55" s="592">
        <v>11</v>
      </c>
    </row>
    <row r="56" spans="2:8" ht="15.75" customHeight="1">
      <c r="B56" s="793"/>
      <c r="C56" s="794"/>
      <c r="D56" s="607"/>
      <c r="E56" s="607"/>
      <c r="F56" s="607"/>
      <c r="G56" s="607"/>
      <c r="H56" s="592"/>
    </row>
    <row r="57" spans="2:8" ht="15.75" customHeight="1">
      <c r="B57" s="793"/>
      <c r="C57" s="795" t="s">
        <v>748</v>
      </c>
      <c r="D57" s="607">
        <f>SUM(E57:H57)</f>
        <v>85</v>
      </c>
      <c r="E57" s="607">
        <v>10</v>
      </c>
      <c r="F57" s="607">
        <v>0</v>
      </c>
      <c r="G57" s="607">
        <v>44</v>
      </c>
      <c r="H57" s="592">
        <v>31</v>
      </c>
    </row>
    <row r="58" spans="2:8" ht="15.75" customHeight="1" thickBot="1">
      <c r="B58" s="796" t="s">
        <v>749</v>
      </c>
      <c r="C58" s="797" t="s">
        <v>750</v>
      </c>
      <c r="D58" s="619">
        <f>SUM(E58:H58)</f>
        <v>193</v>
      </c>
      <c r="E58" s="618">
        <v>8</v>
      </c>
      <c r="F58" s="618">
        <v>0</v>
      </c>
      <c r="G58" s="618">
        <v>142</v>
      </c>
      <c r="H58" s="620">
        <v>43</v>
      </c>
    </row>
    <row r="59" spans="2:8" ht="15.75" customHeight="1">
      <c r="B59" s="798" t="s">
        <v>751</v>
      </c>
      <c r="D59" s="762"/>
      <c r="E59" s="762"/>
      <c r="F59" s="762"/>
      <c r="G59" s="762"/>
      <c r="H59" s="762"/>
    </row>
  </sheetData>
  <sheetProtection/>
  <mergeCells count="22">
    <mergeCell ref="B22:C22"/>
    <mergeCell ref="B24:C24"/>
    <mergeCell ref="B25:C25"/>
    <mergeCell ref="B26:C26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H3:H5"/>
    <mergeCell ref="B4:C4"/>
    <mergeCell ref="B6:C6"/>
    <mergeCell ref="B7:C7"/>
    <mergeCell ref="B8:C8"/>
    <mergeCell ref="B9:C9"/>
  </mergeCells>
  <printOptions/>
  <pageMargins left="0.5118110236220472" right="0.5118110236220472" top="0.5511811023622047" bottom="0.3937007874015748" header="0.5118110236220472" footer="0.5118110236220472"/>
  <pageSetup firstPageNumber="150" useFirstPageNumber="1" horizontalDpi="600" verticalDpi="600" orientation="portrait" pageOrder="overThenDown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O63"/>
  <sheetViews>
    <sheetView showGridLines="0" tabSelected="1" view="pageBreakPreview" zoomScaleSheetLayoutView="100" zoomScalePageLayoutView="0" workbookViewId="0" topLeftCell="A1">
      <selection activeCell="O40" sqref="O40"/>
    </sheetView>
  </sheetViews>
  <sheetFormatPr defaultColWidth="10.59765625" defaultRowHeight="18" customHeight="1"/>
  <cols>
    <col min="1" max="1" width="2.59765625" style="800" customWidth="1"/>
    <col min="2" max="2" width="3.59765625" style="800" customWidth="1"/>
    <col min="3" max="3" width="4.09765625" style="800" customWidth="1"/>
    <col min="4" max="4" width="10.09765625" style="800" customWidth="1"/>
    <col min="5" max="5" width="6.59765625" style="800" customWidth="1"/>
    <col min="6" max="6" width="8.19921875" style="800" customWidth="1"/>
    <col min="7" max="7" width="8.09765625" style="800" customWidth="1"/>
    <col min="8" max="8" width="9.19921875" style="800" customWidth="1"/>
    <col min="9" max="17" width="6.59765625" style="800" customWidth="1"/>
    <col min="18" max="18" width="2.59765625" style="800" customWidth="1"/>
    <col min="19" max="16384" width="10.59765625" style="800" customWidth="1"/>
  </cols>
  <sheetData>
    <row r="1" spans="2:3" ht="18" customHeight="1">
      <c r="B1" s="799" t="s">
        <v>752</v>
      </c>
      <c r="C1" s="799"/>
    </row>
    <row r="2" spans="4:14" ht="18" customHeight="1" thickBot="1">
      <c r="D2" s="801"/>
      <c r="E2" s="801"/>
      <c r="F2" s="801"/>
      <c r="G2" s="802"/>
      <c r="H2" s="801"/>
      <c r="I2" s="802"/>
      <c r="J2" s="801"/>
      <c r="K2" s="802"/>
      <c r="M2" s="803"/>
      <c r="N2" s="804"/>
    </row>
    <row r="3" spans="2:14" ht="13.5" customHeight="1">
      <c r="B3" s="805"/>
      <c r="C3" s="806"/>
      <c r="D3" s="807"/>
      <c r="E3" s="808" t="s">
        <v>753</v>
      </c>
      <c r="F3" s="809"/>
      <c r="G3" s="810" t="s">
        <v>754</v>
      </c>
      <c r="H3" s="811"/>
      <c r="I3" s="809" t="s">
        <v>755</v>
      </c>
      <c r="J3" s="811"/>
      <c r="K3" s="810" t="s">
        <v>756</v>
      </c>
      <c r="L3" s="809"/>
      <c r="M3" s="810" t="s">
        <v>757</v>
      </c>
      <c r="N3" s="812"/>
    </row>
    <row r="4" spans="2:14" ht="13.5" customHeight="1">
      <c r="B4" s="813"/>
      <c r="C4" s="814"/>
      <c r="D4" s="815"/>
      <c r="E4" s="816"/>
      <c r="F4" s="817"/>
      <c r="G4" s="816"/>
      <c r="H4" s="818"/>
      <c r="I4" s="817"/>
      <c r="J4" s="818"/>
      <c r="K4" s="816"/>
      <c r="L4" s="817"/>
      <c r="M4" s="816"/>
      <c r="N4" s="819"/>
    </row>
    <row r="5" spans="2:14" ht="19.5" customHeight="1">
      <c r="B5" s="820" t="s">
        <v>758</v>
      </c>
      <c r="C5" s="821"/>
      <c r="D5" s="822"/>
      <c r="E5" s="823">
        <v>1344</v>
      </c>
      <c r="F5" s="824"/>
      <c r="G5" s="823">
        <v>1339</v>
      </c>
      <c r="H5" s="824"/>
      <c r="I5" s="823">
        <v>1310</v>
      </c>
      <c r="J5" s="824"/>
      <c r="K5" s="825">
        <f aca="true" t="shared" si="0" ref="K5:K19">ROUND(I5/G5,3)*100</f>
        <v>97.8</v>
      </c>
      <c r="L5" s="826"/>
      <c r="M5" s="823">
        <v>735</v>
      </c>
      <c r="N5" s="827"/>
    </row>
    <row r="6" spans="2:14" ht="19.5" customHeight="1">
      <c r="B6" s="828" t="s">
        <v>759</v>
      </c>
      <c r="C6" s="829"/>
      <c r="D6" s="830"/>
      <c r="E6" s="823">
        <v>1200</v>
      </c>
      <c r="F6" s="831"/>
      <c r="G6" s="823">
        <v>1195</v>
      </c>
      <c r="H6" s="831"/>
      <c r="I6" s="823">
        <v>1175</v>
      </c>
      <c r="J6" s="831"/>
      <c r="K6" s="825">
        <f t="shared" si="0"/>
        <v>98.3</v>
      </c>
      <c r="L6" s="826"/>
      <c r="M6" s="823">
        <v>705</v>
      </c>
      <c r="N6" s="832"/>
    </row>
    <row r="7" spans="2:14" ht="19.5" customHeight="1">
      <c r="B7" s="828" t="s">
        <v>760</v>
      </c>
      <c r="C7" s="833"/>
      <c r="D7" s="834"/>
      <c r="E7" s="823">
        <v>1227</v>
      </c>
      <c r="F7" s="835"/>
      <c r="G7" s="823">
        <v>1220</v>
      </c>
      <c r="H7" s="835"/>
      <c r="I7" s="823">
        <v>1159</v>
      </c>
      <c r="J7" s="835"/>
      <c r="K7" s="825">
        <f t="shared" si="0"/>
        <v>95</v>
      </c>
      <c r="L7" s="836"/>
      <c r="M7" s="823">
        <v>723</v>
      </c>
      <c r="N7" s="837"/>
    </row>
    <row r="8" spans="2:14" ht="19.5" customHeight="1">
      <c r="B8" s="828" t="s">
        <v>761</v>
      </c>
      <c r="C8" s="833"/>
      <c r="D8" s="834"/>
      <c r="E8" s="823">
        <v>1223</v>
      </c>
      <c r="F8" s="835"/>
      <c r="G8" s="823">
        <v>1217</v>
      </c>
      <c r="H8" s="835"/>
      <c r="I8" s="823">
        <v>1151</v>
      </c>
      <c r="J8" s="835"/>
      <c r="K8" s="825">
        <f t="shared" si="0"/>
        <v>94.6</v>
      </c>
      <c r="L8" s="836"/>
      <c r="M8" s="838">
        <v>693</v>
      </c>
      <c r="N8" s="839"/>
    </row>
    <row r="9" spans="2:14" ht="19.5" customHeight="1">
      <c r="B9" s="828" t="s">
        <v>762</v>
      </c>
      <c r="C9" s="833"/>
      <c r="D9" s="834"/>
      <c r="E9" s="823">
        <v>1152</v>
      </c>
      <c r="F9" s="835"/>
      <c r="G9" s="823">
        <v>1150</v>
      </c>
      <c r="H9" s="835"/>
      <c r="I9" s="823">
        <v>1110</v>
      </c>
      <c r="J9" s="835"/>
      <c r="K9" s="825">
        <f t="shared" si="0"/>
        <v>96.5</v>
      </c>
      <c r="L9" s="836"/>
      <c r="M9" s="838">
        <v>609</v>
      </c>
      <c r="N9" s="839"/>
    </row>
    <row r="10" spans="2:14" ht="19.5" customHeight="1">
      <c r="B10" s="828" t="s">
        <v>763</v>
      </c>
      <c r="C10" s="833"/>
      <c r="D10" s="834"/>
      <c r="E10" s="823">
        <v>1096</v>
      </c>
      <c r="F10" s="835"/>
      <c r="G10" s="823">
        <v>1093</v>
      </c>
      <c r="H10" s="835"/>
      <c r="I10" s="823">
        <v>1029</v>
      </c>
      <c r="J10" s="835"/>
      <c r="K10" s="825">
        <f>ROUND(I10/G10,3)*100</f>
        <v>94.1</v>
      </c>
      <c r="L10" s="836"/>
      <c r="M10" s="838">
        <v>495</v>
      </c>
      <c r="N10" s="839"/>
    </row>
    <row r="11" spans="2:14" ht="19.5" customHeight="1">
      <c r="B11" s="828" t="s">
        <v>764</v>
      </c>
      <c r="C11" s="829"/>
      <c r="D11" s="830"/>
      <c r="E11" s="823">
        <v>1320</v>
      </c>
      <c r="F11" s="831"/>
      <c r="G11" s="823">
        <v>1301</v>
      </c>
      <c r="H11" s="831"/>
      <c r="I11" s="823">
        <v>1225</v>
      </c>
      <c r="J11" s="831"/>
      <c r="K11" s="825">
        <f>ROUND(I11/G11,3)*100</f>
        <v>94.19999999999999</v>
      </c>
      <c r="L11" s="826"/>
      <c r="M11" s="838">
        <v>476</v>
      </c>
      <c r="N11" s="840"/>
    </row>
    <row r="12" spans="2:14" ht="19.5" customHeight="1">
      <c r="B12" s="828" t="s">
        <v>765</v>
      </c>
      <c r="C12" s="829"/>
      <c r="D12" s="830"/>
      <c r="E12" s="823">
        <v>1380</v>
      </c>
      <c r="F12" s="831"/>
      <c r="G12" s="823">
        <v>1366</v>
      </c>
      <c r="H12" s="831"/>
      <c r="I12" s="823">
        <v>1288</v>
      </c>
      <c r="J12" s="831"/>
      <c r="K12" s="825">
        <f>ROUND(I12/G12,3)*100</f>
        <v>94.3</v>
      </c>
      <c r="L12" s="826"/>
      <c r="M12" s="838">
        <v>368</v>
      </c>
      <c r="N12" s="840"/>
    </row>
    <row r="13" spans="2:14" ht="19.5" customHeight="1">
      <c r="B13" s="828" t="s">
        <v>766</v>
      </c>
      <c r="C13" s="829"/>
      <c r="D13" s="830"/>
      <c r="E13" s="823">
        <v>1434</v>
      </c>
      <c r="F13" s="831"/>
      <c r="G13" s="823">
        <v>1421</v>
      </c>
      <c r="H13" s="831"/>
      <c r="I13" s="823">
        <v>1370</v>
      </c>
      <c r="J13" s="831"/>
      <c r="K13" s="825">
        <f t="shared" si="0"/>
        <v>96.39999999999999</v>
      </c>
      <c r="L13" s="826"/>
      <c r="M13" s="838">
        <v>340</v>
      </c>
      <c r="N13" s="840"/>
    </row>
    <row r="14" spans="2:14" ht="19.5" customHeight="1">
      <c r="B14" s="828" t="s">
        <v>767</v>
      </c>
      <c r="C14" s="829"/>
      <c r="D14" s="830"/>
      <c r="E14" s="823">
        <v>777</v>
      </c>
      <c r="F14" s="831"/>
      <c r="G14" s="823">
        <v>775</v>
      </c>
      <c r="H14" s="831"/>
      <c r="I14" s="823">
        <v>722</v>
      </c>
      <c r="J14" s="831"/>
      <c r="K14" s="825">
        <f t="shared" si="0"/>
        <v>93.2</v>
      </c>
      <c r="L14" s="826"/>
      <c r="M14" s="838">
        <v>284</v>
      </c>
      <c r="N14" s="840"/>
    </row>
    <row r="15" spans="2:14" ht="19.5" customHeight="1">
      <c r="B15" s="828" t="s">
        <v>768</v>
      </c>
      <c r="C15" s="829"/>
      <c r="D15" s="830"/>
      <c r="E15" s="823">
        <v>654</v>
      </c>
      <c r="F15" s="831"/>
      <c r="G15" s="823">
        <v>647</v>
      </c>
      <c r="H15" s="831"/>
      <c r="I15" s="823">
        <v>580</v>
      </c>
      <c r="J15" s="831"/>
      <c r="K15" s="825">
        <f t="shared" si="0"/>
        <v>89.60000000000001</v>
      </c>
      <c r="L15" s="826"/>
      <c r="M15" s="838">
        <v>67</v>
      </c>
      <c r="N15" s="840"/>
    </row>
    <row r="16" spans="2:14" ht="19.5" customHeight="1">
      <c r="B16" s="841" t="s">
        <v>769</v>
      </c>
      <c r="C16" s="842"/>
      <c r="D16" s="842"/>
      <c r="E16" s="843">
        <v>664</v>
      </c>
      <c r="F16" s="844"/>
      <c r="G16" s="843">
        <v>651</v>
      </c>
      <c r="H16" s="844"/>
      <c r="I16" s="843">
        <v>630</v>
      </c>
      <c r="J16" s="844"/>
      <c r="K16" s="845">
        <f t="shared" si="0"/>
        <v>96.8</v>
      </c>
      <c r="L16" s="846"/>
      <c r="M16" s="847">
        <v>62</v>
      </c>
      <c r="N16" s="848"/>
    </row>
    <row r="17" spans="2:14" ht="19.5" customHeight="1">
      <c r="B17" s="841" t="s">
        <v>770</v>
      </c>
      <c r="C17" s="842"/>
      <c r="D17" s="842"/>
      <c r="E17" s="843">
        <v>672</v>
      </c>
      <c r="F17" s="844"/>
      <c r="G17" s="843">
        <v>659</v>
      </c>
      <c r="H17" s="844"/>
      <c r="I17" s="843">
        <v>649</v>
      </c>
      <c r="J17" s="844"/>
      <c r="K17" s="845">
        <f t="shared" si="0"/>
        <v>98.5</v>
      </c>
      <c r="L17" s="846"/>
      <c r="M17" s="847">
        <v>86</v>
      </c>
      <c r="N17" s="848"/>
    </row>
    <row r="18" spans="2:14" ht="19.5" customHeight="1">
      <c r="B18" s="841" t="s">
        <v>771</v>
      </c>
      <c r="C18" s="842"/>
      <c r="D18" s="842"/>
      <c r="E18" s="843">
        <v>653</v>
      </c>
      <c r="F18" s="844"/>
      <c r="G18" s="843">
        <v>643</v>
      </c>
      <c r="H18" s="844"/>
      <c r="I18" s="843">
        <v>635</v>
      </c>
      <c r="J18" s="844"/>
      <c r="K18" s="845">
        <f t="shared" si="0"/>
        <v>98.8</v>
      </c>
      <c r="L18" s="846"/>
      <c r="M18" s="847">
        <v>89</v>
      </c>
      <c r="N18" s="848"/>
    </row>
    <row r="19" spans="2:14" ht="19.5" customHeight="1">
      <c r="B19" s="841" t="s">
        <v>772</v>
      </c>
      <c r="C19" s="842"/>
      <c r="D19" s="842"/>
      <c r="E19" s="843">
        <v>646</v>
      </c>
      <c r="F19" s="844"/>
      <c r="G19" s="843">
        <v>646</v>
      </c>
      <c r="H19" s="844"/>
      <c r="I19" s="843">
        <v>643</v>
      </c>
      <c r="J19" s="844"/>
      <c r="K19" s="845">
        <f t="shared" si="0"/>
        <v>99.5</v>
      </c>
      <c r="L19" s="846"/>
      <c r="M19" s="847">
        <v>109</v>
      </c>
      <c r="N19" s="848"/>
    </row>
    <row r="20" spans="2:14" ht="19.5" customHeight="1">
      <c r="B20" s="841" t="s">
        <v>773</v>
      </c>
      <c r="C20" s="842"/>
      <c r="D20" s="842"/>
      <c r="E20" s="843">
        <v>338</v>
      </c>
      <c r="F20" s="844"/>
      <c r="G20" s="843">
        <v>338</v>
      </c>
      <c r="H20" s="844"/>
      <c r="I20" s="843">
        <v>337</v>
      </c>
      <c r="J20" s="844"/>
      <c r="K20" s="845">
        <f>ROUND(I20/G20,3)*100</f>
        <v>99.7</v>
      </c>
      <c r="L20" s="846"/>
      <c r="M20" s="847">
        <v>153</v>
      </c>
      <c r="N20" s="848"/>
    </row>
    <row r="21" spans="2:14" ht="19.5" customHeight="1">
      <c r="B21" s="841" t="s">
        <v>774</v>
      </c>
      <c r="C21" s="842"/>
      <c r="D21" s="842"/>
      <c r="E21" s="843">
        <v>291</v>
      </c>
      <c r="F21" s="844"/>
      <c r="G21" s="843">
        <v>289</v>
      </c>
      <c r="H21" s="844"/>
      <c r="I21" s="843">
        <v>286</v>
      </c>
      <c r="J21" s="844"/>
      <c r="K21" s="845">
        <f>ROUND(I21/G21,3)*100</f>
        <v>99</v>
      </c>
      <c r="L21" s="846"/>
      <c r="M21" s="847">
        <v>117</v>
      </c>
      <c r="N21" s="848"/>
    </row>
    <row r="22" spans="2:14" s="801" customFormat="1" ht="19.5" customHeight="1">
      <c r="B22" s="841" t="s">
        <v>775</v>
      </c>
      <c r="C22" s="842"/>
      <c r="D22" s="849"/>
      <c r="E22" s="843">
        <v>258</v>
      </c>
      <c r="F22" s="844"/>
      <c r="G22" s="843">
        <v>258</v>
      </c>
      <c r="H22" s="844"/>
      <c r="I22" s="843">
        <v>250</v>
      </c>
      <c r="J22" s="844"/>
      <c r="K22" s="845">
        <f>ROUND(I22/G22,3)*100</f>
        <v>96.89999999999999</v>
      </c>
      <c r="L22" s="846"/>
      <c r="M22" s="850">
        <v>91</v>
      </c>
      <c r="N22" s="848"/>
    </row>
    <row r="23" spans="2:14" s="801" customFormat="1" ht="19.5" customHeight="1">
      <c r="B23" s="841" t="s">
        <v>776</v>
      </c>
      <c r="C23" s="842"/>
      <c r="D23" s="849"/>
      <c r="E23" s="843">
        <v>97</v>
      </c>
      <c r="F23" s="844">
        <v>97</v>
      </c>
      <c r="G23" s="843">
        <v>97</v>
      </c>
      <c r="H23" s="844">
        <v>97</v>
      </c>
      <c r="I23" s="843">
        <v>92</v>
      </c>
      <c r="J23" s="844">
        <v>92</v>
      </c>
      <c r="K23" s="845">
        <f>ROUND(J23/H23,3)*100</f>
        <v>94.8</v>
      </c>
      <c r="L23" s="846"/>
      <c r="M23" s="850">
        <v>73</v>
      </c>
      <c r="N23" s="848"/>
    </row>
    <row r="24" spans="2:14" s="801" customFormat="1" ht="19.5" customHeight="1">
      <c r="B24" s="841" t="s">
        <v>777</v>
      </c>
      <c r="C24" s="842"/>
      <c r="D24" s="849"/>
      <c r="E24" s="843">
        <v>114</v>
      </c>
      <c r="F24" s="844">
        <v>97</v>
      </c>
      <c r="G24" s="843">
        <v>113</v>
      </c>
      <c r="H24" s="844">
        <v>97</v>
      </c>
      <c r="I24" s="843">
        <v>110</v>
      </c>
      <c r="J24" s="844">
        <v>92</v>
      </c>
      <c r="K24" s="845">
        <f>ROUND(I24/G24,3)*100</f>
        <v>97.3</v>
      </c>
      <c r="L24" s="846"/>
      <c r="M24" s="850">
        <v>75</v>
      </c>
      <c r="N24" s="848"/>
    </row>
    <row r="25" spans="2:14" s="801" customFormat="1" ht="19.5" customHeight="1">
      <c r="B25" s="841" t="s">
        <v>778</v>
      </c>
      <c r="C25" s="842"/>
      <c r="D25" s="849"/>
      <c r="E25" s="843">
        <v>170</v>
      </c>
      <c r="F25" s="844">
        <v>97</v>
      </c>
      <c r="G25" s="843">
        <v>170</v>
      </c>
      <c r="H25" s="844">
        <v>97</v>
      </c>
      <c r="I25" s="843">
        <v>167</v>
      </c>
      <c r="J25" s="844">
        <v>92</v>
      </c>
      <c r="K25" s="845">
        <f>ROUND(I25/G25,3)*100</f>
        <v>98.2</v>
      </c>
      <c r="L25" s="846"/>
      <c r="M25" s="850">
        <v>110</v>
      </c>
      <c r="N25" s="848"/>
    </row>
    <row r="26" spans="2:14" s="801" customFormat="1" ht="19.5" customHeight="1">
      <c r="B26" s="841" t="s">
        <v>779</v>
      </c>
      <c r="C26" s="842"/>
      <c r="D26" s="849"/>
      <c r="E26" s="851">
        <v>164</v>
      </c>
      <c r="F26" s="852"/>
      <c r="G26" s="853">
        <v>162</v>
      </c>
      <c r="H26" s="854"/>
      <c r="I26" s="823">
        <v>158</v>
      </c>
      <c r="J26" s="835"/>
      <c r="K26" s="825">
        <v>97.5</v>
      </c>
      <c r="L26" s="836"/>
      <c r="M26" s="823">
        <v>121</v>
      </c>
      <c r="N26" s="837"/>
    </row>
    <row r="27" spans="2:14" s="801" customFormat="1" ht="19.5" customHeight="1">
      <c r="B27" s="841" t="s">
        <v>780</v>
      </c>
      <c r="C27" s="842"/>
      <c r="D27" s="849"/>
      <c r="E27" s="851">
        <v>185</v>
      </c>
      <c r="F27" s="852"/>
      <c r="G27" s="853">
        <v>185</v>
      </c>
      <c r="H27" s="854"/>
      <c r="I27" s="823">
        <v>180</v>
      </c>
      <c r="J27" s="835"/>
      <c r="K27" s="825">
        <v>97.3</v>
      </c>
      <c r="L27" s="836"/>
      <c r="M27" s="823">
        <v>140</v>
      </c>
      <c r="N27" s="837"/>
    </row>
    <row r="28" spans="2:14" s="801" customFormat="1" ht="19.5" customHeight="1">
      <c r="B28" s="841" t="s">
        <v>781</v>
      </c>
      <c r="C28" s="842"/>
      <c r="D28" s="849"/>
      <c r="E28" s="855"/>
      <c r="F28" s="856">
        <v>164</v>
      </c>
      <c r="G28" s="855"/>
      <c r="H28" s="856">
        <v>163</v>
      </c>
      <c r="I28" s="855"/>
      <c r="J28" s="856">
        <v>161</v>
      </c>
      <c r="K28" s="855"/>
      <c r="L28" s="857">
        <v>98.8</v>
      </c>
      <c r="M28" s="855"/>
      <c r="N28" s="858">
        <v>100</v>
      </c>
    </row>
    <row r="29" spans="2:14" s="801" customFormat="1" ht="19.5" customHeight="1">
      <c r="B29" s="841" t="s">
        <v>782</v>
      </c>
      <c r="C29" s="842"/>
      <c r="D29" s="849"/>
      <c r="E29" s="855"/>
      <c r="F29" s="856">
        <v>132</v>
      </c>
      <c r="G29" s="855"/>
      <c r="H29" s="856">
        <v>132</v>
      </c>
      <c r="I29" s="855"/>
      <c r="J29" s="856">
        <v>129</v>
      </c>
      <c r="K29" s="855"/>
      <c r="L29" s="857">
        <v>97.7</v>
      </c>
      <c r="M29" s="859"/>
      <c r="N29" s="858">
        <v>94</v>
      </c>
    </row>
    <row r="30" spans="2:14" ht="9" customHeight="1" thickBot="1">
      <c r="B30" s="860"/>
      <c r="C30" s="861"/>
      <c r="D30" s="861"/>
      <c r="E30" s="862"/>
      <c r="F30" s="863"/>
      <c r="G30" s="862"/>
      <c r="H30" s="863"/>
      <c r="I30" s="862"/>
      <c r="J30" s="863"/>
      <c r="K30" s="864"/>
      <c r="L30" s="865"/>
      <c r="M30" s="866"/>
      <c r="N30" s="867"/>
    </row>
    <row r="31" spans="2:12" ht="18" customHeight="1">
      <c r="B31" s="868" t="s">
        <v>783</v>
      </c>
      <c r="C31" s="868"/>
      <c r="E31" s="869"/>
      <c r="F31" s="869"/>
      <c r="G31" s="869"/>
      <c r="H31" s="869"/>
      <c r="I31" s="869"/>
      <c r="J31" s="869"/>
      <c r="K31" s="869"/>
      <c r="L31" s="869"/>
    </row>
    <row r="32" spans="2:12" ht="18" customHeight="1">
      <c r="B32" s="868"/>
      <c r="C32" s="868"/>
      <c r="E32" s="869"/>
      <c r="F32" s="869"/>
      <c r="G32" s="869"/>
      <c r="H32" s="869"/>
      <c r="I32" s="869"/>
      <c r="J32" s="869"/>
      <c r="K32" s="869"/>
      <c r="L32" s="869"/>
    </row>
    <row r="33" s="870" customFormat="1" ht="18" customHeight="1">
      <c r="B33" s="799" t="s">
        <v>784</v>
      </c>
    </row>
    <row r="34" s="870" customFormat="1" ht="18" customHeight="1" thickBot="1">
      <c r="K34" s="871" t="s">
        <v>785</v>
      </c>
    </row>
    <row r="35" spans="1:11" s="870" customFormat="1" ht="18" customHeight="1">
      <c r="A35" s="800"/>
      <c r="B35" s="872"/>
      <c r="C35" s="873"/>
      <c r="D35" s="874"/>
      <c r="E35" s="875" t="s">
        <v>786</v>
      </c>
      <c r="F35" s="876" t="s">
        <v>787</v>
      </c>
      <c r="G35" s="877"/>
      <c r="H35" s="876" t="s">
        <v>788</v>
      </c>
      <c r="I35" s="877"/>
      <c r="J35" s="878" t="s">
        <v>789</v>
      </c>
      <c r="K35" s="879"/>
    </row>
    <row r="36" spans="1:11" s="870" customFormat="1" ht="18" customHeight="1">
      <c r="A36" s="800"/>
      <c r="B36" s="880" t="s">
        <v>790</v>
      </c>
      <c r="C36" s="881"/>
      <c r="D36" s="882"/>
      <c r="E36" s="883">
        <v>1</v>
      </c>
      <c r="F36" s="884">
        <v>7</v>
      </c>
      <c r="G36" s="885"/>
      <c r="H36" s="884">
        <v>13</v>
      </c>
      <c r="I36" s="886"/>
      <c r="J36" s="884">
        <v>7</v>
      </c>
      <c r="K36" s="887"/>
    </row>
    <row r="37" spans="1:11" s="870" customFormat="1" ht="18" customHeight="1">
      <c r="A37" s="800"/>
      <c r="B37" s="888" t="s">
        <v>791</v>
      </c>
      <c r="C37" s="889"/>
      <c r="D37" s="890"/>
      <c r="E37" s="883">
        <v>5</v>
      </c>
      <c r="F37" s="884">
        <v>55</v>
      </c>
      <c r="G37" s="885"/>
      <c r="H37" s="884">
        <v>95</v>
      </c>
      <c r="I37" s="885"/>
      <c r="J37" s="884">
        <v>47</v>
      </c>
      <c r="K37" s="891"/>
    </row>
    <row r="38" spans="1:11" s="870" customFormat="1" ht="18" customHeight="1">
      <c r="A38" s="800"/>
      <c r="B38" s="880" t="s">
        <v>792</v>
      </c>
      <c r="C38" s="881"/>
      <c r="D38" s="882"/>
      <c r="E38" s="883">
        <v>6</v>
      </c>
      <c r="F38" s="884">
        <v>440</v>
      </c>
      <c r="G38" s="885"/>
      <c r="H38" s="884">
        <v>1737</v>
      </c>
      <c r="I38" s="886"/>
      <c r="J38" s="884">
        <v>475</v>
      </c>
      <c r="K38" s="887"/>
    </row>
    <row r="39" spans="1:11" s="870" customFormat="1" ht="18" customHeight="1">
      <c r="A39" s="800"/>
      <c r="B39" s="892" t="s">
        <v>793</v>
      </c>
      <c r="C39" s="893" t="s">
        <v>794</v>
      </c>
      <c r="D39" s="894"/>
      <c r="E39" s="883">
        <v>1</v>
      </c>
      <c r="F39" s="884">
        <v>40</v>
      </c>
      <c r="G39" s="885"/>
      <c r="H39" s="884">
        <v>70</v>
      </c>
      <c r="I39" s="886"/>
      <c r="J39" s="895">
        <v>39</v>
      </c>
      <c r="K39" s="887"/>
    </row>
    <row r="40" spans="1:11" s="870" customFormat="1" ht="18" customHeight="1">
      <c r="A40" s="800"/>
      <c r="B40" s="896"/>
      <c r="C40" s="897" t="s">
        <v>795</v>
      </c>
      <c r="D40" s="898"/>
      <c r="E40" s="899">
        <v>15</v>
      </c>
      <c r="F40" s="884">
        <v>1000</v>
      </c>
      <c r="G40" s="885"/>
      <c r="H40" s="884">
        <v>2125</v>
      </c>
      <c r="I40" s="886"/>
      <c r="J40" s="884">
        <v>984</v>
      </c>
      <c r="K40" s="887"/>
    </row>
    <row r="41" spans="1:11" s="870" customFormat="1" ht="18" customHeight="1">
      <c r="A41" s="800"/>
      <c r="B41" s="896"/>
      <c r="C41" s="897" t="s">
        <v>796</v>
      </c>
      <c r="D41" s="898"/>
      <c r="E41" s="883">
        <v>2</v>
      </c>
      <c r="F41" s="884">
        <v>70</v>
      </c>
      <c r="G41" s="885"/>
      <c r="H41" s="884">
        <v>48</v>
      </c>
      <c r="I41" s="886"/>
      <c r="J41" s="884">
        <v>43</v>
      </c>
      <c r="K41" s="887"/>
    </row>
    <row r="42" spans="1:11" s="870" customFormat="1" ht="18" customHeight="1">
      <c r="A42" s="800"/>
      <c r="B42" s="900"/>
      <c r="C42" s="881" t="s">
        <v>797</v>
      </c>
      <c r="D42" s="882"/>
      <c r="E42" s="883">
        <v>5</v>
      </c>
      <c r="F42" s="884">
        <v>195</v>
      </c>
      <c r="G42" s="885"/>
      <c r="H42" s="884">
        <v>429</v>
      </c>
      <c r="I42" s="886"/>
      <c r="J42" s="884">
        <v>214</v>
      </c>
      <c r="K42" s="887"/>
    </row>
    <row r="43" spans="1:11" s="870" customFormat="1" ht="18" customHeight="1" thickBot="1">
      <c r="A43" s="800"/>
      <c r="B43" s="901" t="s">
        <v>798</v>
      </c>
      <c r="C43" s="902"/>
      <c r="D43" s="903"/>
      <c r="E43" s="904">
        <v>1</v>
      </c>
      <c r="F43" s="905">
        <v>20</v>
      </c>
      <c r="G43" s="906"/>
      <c r="H43" s="905">
        <v>43</v>
      </c>
      <c r="I43" s="907"/>
      <c r="J43" s="908">
        <v>21</v>
      </c>
      <c r="K43" s="909"/>
    </row>
    <row r="44" spans="1:14" s="870" customFormat="1" ht="18" customHeight="1">
      <c r="A44" s="800"/>
      <c r="B44" s="910" t="s">
        <v>799</v>
      </c>
      <c r="C44" s="910"/>
      <c r="D44" s="910"/>
      <c r="E44" s="910"/>
      <c r="F44" s="910"/>
      <c r="G44" s="910"/>
      <c r="H44" s="910"/>
      <c r="I44" s="910"/>
      <c r="J44" s="910"/>
      <c r="K44" s="910"/>
      <c r="L44" s="910"/>
      <c r="M44" s="910"/>
      <c r="N44" s="910"/>
    </row>
    <row r="45" spans="1:11" s="870" customFormat="1" ht="18" customHeight="1">
      <c r="A45" s="800"/>
      <c r="B45" s="868" t="s">
        <v>783</v>
      </c>
      <c r="D45" s="911"/>
      <c r="E45" s="912"/>
      <c r="F45" s="912"/>
      <c r="G45" s="912"/>
      <c r="H45" s="912"/>
      <c r="I45" s="541"/>
      <c r="J45" s="912"/>
      <c r="K45" s="541"/>
    </row>
    <row r="46" spans="3:13" ht="18" customHeight="1">
      <c r="C46" s="868"/>
      <c r="E46" s="869"/>
      <c r="F46" s="869"/>
      <c r="G46" s="869"/>
      <c r="H46" s="913"/>
      <c r="I46" s="913"/>
      <c r="J46" s="869"/>
      <c r="K46" s="869"/>
      <c r="L46" s="869"/>
      <c r="M46" s="801"/>
    </row>
    <row r="47" spans="2:12" ht="18" customHeight="1">
      <c r="B47" s="868"/>
      <c r="C47" s="868"/>
      <c r="E47" s="869"/>
      <c r="F47" s="869"/>
      <c r="G47" s="869"/>
      <c r="H47" s="869"/>
      <c r="I47" s="869"/>
      <c r="J47" s="869"/>
      <c r="K47" s="869"/>
      <c r="L47" s="869"/>
    </row>
    <row r="48" spans="2:14" s="870" customFormat="1" ht="15" thickBot="1">
      <c r="B48" s="799" t="s">
        <v>800</v>
      </c>
      <c r="N48" s="871" t="s">
        <v>785</v>
      </c>
    </row>
    <row r="49" spans="2:14" s="870" customFormat="1" ht="14.25">
      <c r="B49" s="914"/>
      <c r="C49" s="915"/>
      <c r="D49" s="916"/>
      <c r="E49" s="917" t="s">
        <v>786</v>
      </c>
      <c r="F49" s="918" t="s">
        <v>801</v>
      </c>
      <c r="G49" s="919" t="s">
        <v>802</v>
      </c>
      <c r="H49" s="920"/>
      <c r="I49" s="920"/>
      <c r="J49" s="920"/>
      <c r="K49" s="920"/>
      <c r="L49" s="920"/>
      <c r="M49" s="921" t="s">
        <v>803</v>
      </c>
      <c r="N49" s="922"/>
    </row>
    <row r="50" spans="2:14" s="870" customFormat="1" ht="14.25">
      <c r="B50" s="923"/>
      <c r="C50" s="924"/>
      <c r="D50" s="925"/>
      <c r="E50" s="926"/>
      <c r="F50" s="927"/>
      <c r="G50" s="928" t="s">
        <v>804</v>
      </c>
      <c r="H50" s="928"/>
      <c r="I50" s="928"/>
      <c r="J50" s="928"/>
      <c r="K50" s="928"/>
      <c r="L50" s="146" t="s">
        <v>805</v>
      </c>
      <c r="M50" s="929" t="s">
        <v>806</v>
      </c>
      <c r="N50" s="930" t="s">
        <v>807</v>
      </c>
    </row>
    <row r="51" spans="2:14" s="870" customFormat="1" ht="14.25">
      <c r="B51" s="923"/>
      <c r="C51" s="924"/>
      <c r="D51" s="925"/>
      <c r="E51" s="926"/>
      <c r="F51" s="927"/>
      <c r="G51" s="928" t="s">
        <v>808</v>
      </c>
      <c r="H51" s="928"/>
      <c r="I51" s="931" t="s">
        <v>809</v>
      </c>
      <c r="J51" s="931" t="s">
        <v>807</v>
      </c>
      <c r="K51" s="931" t="s">
        <v>810</v>
      </c>
      <c r="L51" s="932"/>
      <c r="M51" s="926"/>
      <c r="N51" s="933"/>
    </row>
    <row r="52" spans="2:14" s="870" customFormat="1" ht="14.25">
      <c r="B52" s="934"/>
      <c r="C52" s="935"/>
      <c r="D52" s="936"/>
      <c r="E52" s="937"/>
      <c r="F52" s="938"/>
      <c r="G52" s="939" t="s">
        <v>811</v>
      </c>
      <c r="H52" s="939" t="s">
        <v>812</v>
      </c>
      <c r="I52" s="940"/>
      <c r="J52" s="940"/>
      <c r="K52" s="940"/>
      <c r="L52" s="940"/>
      <c r="M52" s="941"/>
      <c r="N52" s="942"/>
    </row>
    <row r="53" spans="2:15" s="870" customFormat="1" ht="17.25" customHeight="1">
      <c r="B53" s="880" t="s">
        <v>790</v>
      </c>
      <c r="C53" s="881"/>
      <c r="D53" s="882"/>
      <c r="E53" s="943">
        <v>1</v>
      </c>
      <c r="F53" s="944">
        <v>4</v>
      </c>
      <c r="G53" s="944">
        <v>0</v>
      </c>
      <c r="H53" s="944">
        <v>0</v>
      </c>
      <c r="I53" s="945">
        <v>0</v>
      </c>
      <c r="J53" s="946">
        <v>4</v>
      </c>
      <c r="K53" s="947">
        <f aca="true" t="shared" si="1" ref="K53:K60">SUM(G53:J53)</f>
        <v>4</v>
      </c>
      <c r="L53" s="945" t="s">
        <v>303</v>
      </c>
      <c r="M53" s="945">
        <v>0</v>
      </c>
      <c r="N53" s="948">
        <v>0</v>
      </c>
      <c r="O53" s="949"/>
    </row>
    <row r="54" spans="2:15" s="870" customFormat="1" ht="17.25" customHeight="1">
      <c r="B54" s="888" t="s">
        <v>791</v>
      </c>
      <c r="C54" s="889"/>
      <c r="D54" s="890"/>
      <c r="E54" s="943">
        <v>5</v>
      </c>
      <c r="F54" s="944">
        <v>46</v>
      </c>
      <c r="G54" s="944">
        <v>19</v>
      </c>
      <c r="H54" s="944">
        <v>26</v>
      </c>
      <c r="I54" s="945">
        <v>0</v>
      </c>
      <c r="J54" s="946">
        <v>1</v>
      </c>
      <c r="K54" s="947">
        <f t="shared" si="1"/>
        <v>46</v>
      </c>
      <c r="L54" s="945" t="s">
        <v>303</v>
      </c>
      <c r="M54" s="945">
        <v>0</v>
      </c>
      <c r="N54" s="948">
        <v>0</v>
      </c>
      <c r="O54" s="949"/>
    </row>
    <row r="55" spans="2:15" s="870" customFormat="1" ht="17.25" customHeight="1">
      <c r="B55" s="880" t="s">
        <v>792</v>
      </c>
      <c r="C55" s="881"/>
      <c r="D55" s="882"/>
      <c r="E55" s="943">
        <v>6</v>
      </c>
      <c r="F55" s="944">
        <v>445</v>
      </c>
      <c r="G55" s="944">
        <v>161</v>
      </c>
      <c r="H55" s="944">
        <v>202</v>
      </c>
      <c r="I55" s="950">
        <v>0</v>
      </c>
      <c r="J55" s="950">
        <v>27</v>
      </c>
      <c r="K55" s="947">
        <f t="shared" si="1"/>
        <v>390</v>
      </c>
      <c r="L55" s="950">
        <v>12</v>
      </c>
      <c r="M55" s="950">
        <v>29</v>
      </c>
      <c r="N55" s="951">
        <v>14</v>
      </c>
      <c r="O55" s="949"/>
    </row>
    <row r="56" spans="2:15" s="870" customFormat="1" ht="17.25" customHeight="1">
      <c r="B56" s="892" t="s">
        <v>793</v>
      </c>
      <c r="C56" s="952" t="s">
        <v>794</v>
      </c>
      <c r="D56" s="894"/>
      <c r="E56" s="943">
        <v>1</v>
      </c>
      <c r="F56" s="944">
        <v>30</v>
      </c>
      <c r="G56" s="944">
        <v>10</v>
      </c>
      <c r="H56" s="944">
        <v>19</v>
      </c>
      <c r="I56" s="944">
        <v>0</v>
      </c>
      <c r="J56" s="944">
        <v>0</v>
      </c>
      <c r="K56" s="947">
        <f t="shared" si="1"/>
        <v>29</v>
      </c>
      <c r="L56" s="944">
        <v>1</v>
      </c>
      <c r="M56" s="944">
        <v>0</v>
      </c>
      <c r="N56" s="953">
        <v>0</v>
      </c>
      <c r="O56" s="949"/>
    </row>
    <row r="57" spans="2:15" s="870" customFormat="1" ht="17.25" customHeight="1">
      <c r="B57" s="896"/>
      <c r="C57" s="897" t="s">
        <v>795</v>
      </c>
      <c r="D57" s="898"/>
      <c r="E57" s="943">
        <v>13</v>
      </c>
      <c r="F57" s="944">
        <v>788</v>
      </c>
      <c r="G57" s="944">
        <v>376</v>
      </c>
      <c r="H57" s="944">
        <v>346</v>
      </c>
      <c r="I57" s="944">
        <v>0</v>
      </c>
      <c r="J57" s="950">
        <v>0</v>
      </c>
      <c r="K57" s="947">
        <f t="shared" si="1"/>
        <v>722</v>
      </c>
      <c r="L57" s="950">
        <v>9</v>
      </c>
      <c r="M57" s="950">
        <v>28</v>
      </c>
      <c r="N57" s="951">
        <v>29</v>
      </c>
      <c r="O57" s="949"/>
    </row>
    <row r="58" spans="2:15" s="870" customFormat="1" ht="17.25" customHeight="1">
      <c r="B58" s="896"/>
      <c r="C58" s="897" t="s">
        <v>796</v>
      </c>
      <c r="D58" s="898"/>
      <c r="E58" s="943">
        <v>2</v>
      </c>
      <c r="F58" s="944">
        <v>47</v>
      </c>
      <c r="G58" s="944">
        <v>8</v>
      </c>
      <c r="H58" s="944">
        <v>37</v>
      </c>
      <c r="I58" s="950">
        <v>0</v>
      </c>
      <c r="J58" s="944">
        <v>1</v>
      </c>
      <c r="K58" s="947">
        <f t="shared" si="1"/>
        <v>46</v>
      </c>
      <c r="L58" s="950">
        <v>1</v>
      </c>
      <c r="M58" s="950">
        <v>0</v>
      </c>
      <c r="N58" s="951">
        <v>0</v>
      </c>
      <c r="O58" s="949"/>
    </row>
    <row r="59" spans="2:15" s="870" customFormat="1" ht="17.25" customHeight="1">
      <c r="B59" s="900"/>
      <c r="C59" s="881" t="s">
        <v>797</v>
      </c>
      <c r="D59" s="882"/>
      <c r="E59" s="954">
        <v>5</v>
      </c>
      <c r="F59" s="944">
        <v>142</v>
      </c>
      <c r="G59" s="944">
        <v>77</v>
      </c>
      <c r="H59" s="944">
        <v>58</v>
      </c>
      <c r="I59" s="955">
        <v>0</v>
      </c>
      <c r="J59" s="944">
        <v>0</v>
      </c>
      <c r="K59" s="947">
        <f t="shared" si="1"/>
        <v>135</v>
      </c>
      <c r="L59" s="955">
        <v>3</v>
      </c>
      <c r="M59" s="955">
        <v>4</v>
      </c>
      <c r="N59" s="956">
        <v>0</v>
      </c>
      <c r="O59" s="949"/>
    </row>
    <row r="60" spans="2:15" s="870" customFormat="1" ht="17.25" customHeight="1" thickBot="1">
      <c r="B60" s="901" t="s">
        <v>798</v>
      </c>
      <c r="C60" s="902"/>
      <c r="D60" s="903"/>
      <c r="E60" s="957">
        <v>1</v>
      </c>
      <c r="F60" s="958">
        <v>17</v>
      </c>
      <c r="G60" s="958">
        <v>0</v>
      </c>
      <c r="H60" s="958">
        <v>6</v>
      </c>
      <c r="I60" s="959">
        <v>0</v>
      </c>
      <c r="J60" s="960">
        <v>0</v>
      </c>
      <c r="K60" s="959">
        <f t="shared" si="1"/>
        <v>6</v>
      </c>
      <c r="L60" s="959">
        <v>1</v>
      </c>
      <c r="M60" s="959">
        <v>10</v>
      </c>
      <c r="N60" s="961">
        <v>0</v>
      </c>
      <c r="O60" s="949"/>
    </row>
    <row r="61" spans="2:14" s="870" customFormat="1" ht="18" customHeight="1">
      <c r="B61" s="910"/>
      <c r="C61" s="910"/>
      <c r="D61" s="910"/>
      <c r="E61" s="910"/>
      <c r="F61" s="910"/>
      <c r="G61" s="910"/>
      <c r="H61" s="910"/>
      <c r="I61" s="910"/>
      <c r="J61" s="910"/>
      <c r="K61" s="910"/>
      <c r="L61" s="910"/>
      <c r="M61" s="910"/>
      <c r="N61" s="910"/>
    </row>
    <row r="62" spans="2:11" s="870" customFormat="1" ht="14.25">
      <c r="B62" s="868" t="s">
        <v>783</v>
      </c>
      <c r="D62" s="911"/>
      <c r="E62" s="912"/>
      <c r="F62" s="912"/>
      <c r="G62" s="912"/>
      <c r="H62" s="912"/>
      <c r="I62" s="541"/>
      <c r="J62" s="912"/>
      <c r="K62" s="541"/>
    </row>
    <row r="63" spans="3:12" ht="18" customHeight="1">
      <c r="C63" s="868"/>
      <c r="E63" s="869"/>
      <c r="F63" s="869"/>
      <c r="G63" s="869"/>
      <c r="H63" s="869"/>
      <c r="I63" s="869"/>
      <c r="J63" s="869"/>
      <c r="K63" s="869"/>
      <c r="L63" s="869"/>
    </row>
    <row r="64" ht="24" customHeight="1"/>
    <row r="65" ht="24.75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12" customHeight="1"/>
    <row r="75" ht="12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11.25" customHeight="1"/>
  </sheetData>
  <sheetProtection/>
  <mergeCells count="206">
    <mergeCell ref="B60:D60"/>
    <mergeCell ref="B61:N61"/>
    <mergeCell ref="B55:D55"/>
    <mergeCell ref="B56:B59"/>
    <mergeCell ref="C56:D56"/>
    <mergeCell ref="C57:D57"/>
    <mergeCell ref="C58:D58"/>
    <mergeCell ref="C59:D59"/>
    <mergeCell ref="G51:H51"/>
    <mergeCell ref="I51:I52"/>
    <mergeCell ref="J51:J52"/>
    <mergeCell ref="K51:K52"/>
    <mergeCell ref="B53:D53"/>
    <mergeCell ref="B54:D54"/>
    <mergeCell ref="B44:N44"/>
    <mergeCell ref="B49:D52"/>
    <mergeCell ref="E49:E52"/>
    <mergeCell ref="F49:F52"/>
    <mergeCell ref="G49:L49"/>
    <mergeCell ref="M49:N49"/>
    <mergeCell ref="G50:K50"/>
    <mergeCell ref="L50:L52"/>
    <mergeCell ref="M50:M52"/>
    <mergeCell ref="N50:N52"/>
    <mergeCell ref="C42:D42"/>
    <mergeCell ref="F42:G42"/>
    <mergeCell ref="H42:I42"/>
    <mergeCell ref="J42:K42"/>
    <mergeCell ref="B43:D43"/>
    <mergeCell ref="F43:G43"/>
    <mergeCell ref="H43:I43"/>
    <mergeCell ref="J43:K43"/>
    <mergeCell ref="F40:G40"/>
    <mergeCell ref="H40:I40"/>
    <mergeCell ref="J40:K40"/>
    <mergeCell ref="C41:D41"/>
    <mergeCell ref="F41:G41"/>
    <mergeCell ref="H41:I41"/>
    <mergeCell ref="J41:K41"/>
    <mergeCell ref="B38:D38"/>
    <mergeCell ref="F38:G38"/>
    <mergeCell ref="H38:I38"/>
    <mergeCell ref="J38:K38"/>
    <mergeCell ref="B39:B42"/>
    <mergeCell ref="C39:D39"/>
    <mergeCell ref="F39:G39"/>
    <mergeCell ref="H39:I39"/>
    <mergeCell ref="J39:K39"/>
    <mergeCell ref="C40:D40"/>
    <mergeCell ref="B36:D36"/>
    <mergeCell ref="F36:G36"/>
    <mergeCell ref="H36:I36"/>
    <mergeCell ref="J36:K36"/>
    <mergeCell ref="B37:D37"/>
    <mergeCell ref="F37:G37"/>
    <mergeCell ref="H37:I37"/>
    <mergeCell ref="J37:K37"/>
    <mergeCell ref="B28:D28"/>
    <mergeCell ref="B29:D29"/>
    <mergeCell ref="B35:D35"/>
    <mergeCell ref="F35:G35"/>
    <mergeCell ref="H35:I35"/>
    <mergeCell ref="J35:K35"/>
    <mergeCell ref="B27:D27"/>
    <mergeCell ref="E27:F27"/>
    <mergeCell ref="G27:H27"/>
    <mergeCell ref="I27:J27"/>
    <mergeCell ref="K27:L27"/>
    <mergeCell ref="M27:N27"/>
    <mergeCell ref="B26:D26"/>
    <mergeCell ref="E26:F26"/>
    <mergeCell ref="G26:H26"/>
    <mergeCell ref="I26:J26"/>
    <mergeCell ref="K26:L26"/>
    <mergeCell ref="M26:N26"/>
    <mergeCell ref="B25:D25"/>
    <mergeCell ref="E25:F25"/>
    <mergeCell ref="G25:H25"/>
    <mergeCell ref="I25:J25"/>
    <mergeCell ref="K25:L25"/>
    <mergeCell ref="M25:N25"/>
    <mergeCell ref="B24:D24"/>
    <mergeCell ref="E24:F24"/>
    <mergeCell ref="G24:H24"/>
    <mergeCell ref="I24:J24"/>
    <mergeCell ref="K24:L24"/>
    <mergeCell ref="M24:N24"/>
    <mergeCell ref="B23:D23"/>
    <mergeCell ref="E23:F23"/>
    <mergeCell ref="G23:H23"/>
    <mergeCell ref="I23:J23"/>
    <mergeCell ref="K23:L23"/>
    <mergeCell ref="M23:N23"/>
    <mergeCell ref="B22:D22"/>
    <mergeCell ref="E22:F22"/>
    <mergeCell ref="G22:H22"/>
    <mergeCell ref="I22:J22"/>
    <mergeCell ref="K22:L22"/>
    <mergeCell ref="M22:N22"/>
    <mergeCell ref="B21:D21"/>
    <mergeCell ref="E21:F21"/>
    <mergeCell ref="G21:H21"/>
    <mergeCell ref="I21:J21"/>
    <mergeCell ref="K21:L21"/>
    <mergeCell ref="M21:N21"/>
    <mergeCell ref="B20:D20"/>
    <mergeCell ref="E20:F20"/>
    <mergeCell ref="G20:H20"/>
    <mergeCell ref="I20:J20"/>
    <mergeCell ref="K20:L20"/>
    <mergeCell ref="M20:N20"/>
    <mergeCell ref="B19:D19"/>
    <mergeCell ref="E19:F19"/>
    <mergeCell ref="G19:H19"/>
    <mergeCell ref="I19:J19"/>
    <mergeCell ref="K19:L19"/>
    <mergeCell ref="M19:N19"/>
    <mergeCell ref="B18:D18"/>
    <mergeCell ref="E18:F18"/>
    <mergeCell ref="G18:H18"/>
    <mergeCell ref="I18:J18"/>
    <mergeCell ref="K18:L18"/>
    <mergeCell ref="M18:N18"/>
    <mergeCell ref="B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B13:D13"/>
    <mergeCell ref="E13:F13"/>
    <mergeCell ref="G13:H13"/>
    <mergeCell ref="I13:J13"/>
    <mergeCell ref="K13:L13"/>
    <mergeCell ref="M13:N13"/>
    <mergeCell ref="B12:D12"/>
    <mergeCell ref="E12:F12"/>
    <mergeCell ref="G12:H12"/>
    <mergeCell ref="I12:J12"/>
    <mergeCell ref="K12:L12"/>
    <mergeCell ref="M12:N12"/>
    <mergeCell ref="B11:D11"/>
    <mergeCell ref="E11:F11"/>
    <mergeCell ref="G11:H11"/>
    <mergeCell ref="I11:J11"/>
    <mergeCell ref="K11:L11"/>
    <mergeCell ref="M11:N11"/>
    <mergeCell ref="B10:D10"/>
    <mergeCell ref="E10:F10"/>
    <mergeCell ref="G10:H10"/>
    <mergeCell ref="I10:J10"/>
    <mergeCell ref="K10:L10"/>
    <mergeCell ref="M10:N10"/>
    <mergeCell ref="B9:D9"/>
    <mergeCell ref="E9:F9"/>
    <mergeCell ref="G9:H9"/>
    <mergeCell ref="I9:J9"/>
    <mergeCell ref="K9:L9"/>
    <mergeCell ref="M9:N9"/>
    <mergeCell ref="B8:D8"/>
    <mergeCell ref="E8:F8"/>
    <mergeCell ref="G8:H8"/>
    <mergeCell ref="I8:J8"/>
    <mergeCell ref="K8:L8"/>
    <mergeCell ref="M8:N8"/>
    <mergeCell ref="B7:D7"/>
    <mergeCell ref="E7:F7"/>
    <mergeCell ref="G7:H7"/>
    <mergeCell ref="I7:J7"/>
    <mergeCell ref="K7:L7"/>
    <mergeCell ref="M7:N7"/>
    <mergeCell ref="M5:N5"/>
    <mergeCell ref="B6:D6"/>
    <mergeCell ref="E6:F6"/>
    <mergeCell ref="G6:H6"/>
    <mergeCell ref="I6:J6"/>
    <mergeCell ref="K6:L6"/>
    <mergeCell ref="M6:N6"/>
    <mergeCell ref="E3:F4"/>
    <mergeCell ref="G3:H4"/>
    <mergeCell ref="I3:J4"/>
    <mergeCell ref="K3:L4"/>
    <mergeCell ref="M3:N4"/>
    <mergeCell ref="B5:D5"/>
    <mergeCell ref="E5:F5"/>
    <mergeCell ref="G5:H5"/>
    <mergeCell ref="I5:J5"/>
    <mergeCell ref="K5:L5"/>
  </mergeCells>
  <printOptions/>
  <pageMargins left="0.5118110236220472" right="0.5118110236220472" top="0.5511811023622047" bottom="0.3937007874015748" header="0.5118110236220472" footer="0.35433070866141736"/>
  <pageSetup firstPageNumber="168" useFirstPageNumber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1:K22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22" sqref="K21:K22"/>
    </sheetView>
  </sheetViews>
  <sheetFormatPr defaultColWidth="8.796875" defaultRowHeight="15"/>
  <sheetData>
    <row r="1" spans="1:9" ht="14.25">
      <c r="A1" s="1" t="s">
        <v>81</v>
      </c>
      <c r="B1" s="1" t="s">
        <v>82</v>
      </c>
      <c r="E1" s="1" t="s">
        <v>81</v>
      </c>
      <c r="F1" s="1" t="s">
        <v>82</v>
      </c>
      <c r="H1" s="1" t="s">
        <v>81</v>
      </c>
      <c r="I1" s="1" t="s">
        <v>82</v>
      </c>
    </row>
    <row r="2" spans="1:9" ht="14.25">
      <c r="A2" s="1" t="s">
        <v>83</v>
      </c>
      <c r="B2" s="1" t="s">
        <v>84</v>
      </c>
      <c r="E2" s="1" t="s">
        <v>83</v>
      </c>
      <c r="F2" s="1" t="s">
        <v>88</v>
      </c>
      <c r="H2" s="1" t="s">
        <v>83</v>
      </c>
      <c r="I2" s="1" t="s">
        <v>91</v>
      </c>
    </row>
    <row r="3" spans="1:9" ht="14.25">
      <c r="A3" s="1"/>
      <c r="B3" s="1" t="s">
        <v>85</v>
      </c>
      <c r="E3" s="1"/>
      <c r="F3" s="1" t="s">
        <v>85</v>
      </c>
      <c r="H3" s="1"/>
      <c r="I3" s="1"/>
    </row>
    <row r="4" spans="1:9" ht="14.25">
      <c r="A4" s="1"/>
      <c r="B4" s="1" t="s">
        <v>89</v>
      </c>
      <c r="E4" s="1"/>
      <c r="F4" s="1" t="s">
        <v>90</v>
      </c>
      <c r="H4" s="1"/>
      <c r="I4" s="1" t="s">
        <v>85</v>
      </c>
    </row>
    <row r="5" spans="1:9" ht="14.25">
      <c r="A5" s="1"/>
      <c r="B5" s="1"/>
      <c r="E5" s="1"/>
      <c r="F5" s="1"/>
      <c r="H5" s="1"/>
      <c r="I5" s="1" t="s">
        <v>92</v>
      </c>
    </row>
    <row r="6" spans="1:9" ht="14.25">
      <c r="A6" s="1"/>
      <c r="B6" s="1"/>
      <c r="E6" s="1"/>
      <c r="F6" s="1"/>
      <c r="H6" s="1"/>
      <c r="I6" s="1"/>
    </row>
    <row r="7" spans="1:9" ht="14.25">
      <c r="A7" s="1"/>
      <c r="B7" s="1"/>
      <c r="E7" s="1"/>
      <c r="F7" s="1"/>
      <c r="H7" s="1"/>
      <c r="I7" s="1"/>
    </row>
    <row r="8" spans="1:9" ht="14.25">
      <c r="A8" s="1"/>
      <c r="B8" s="1"/>
      <c r="E8" s="1"/>
      <c r="F8" s="1"/>
      <c r="H8" s="1"/>
      <c r="I8" s="1"/>
    </row>
    <row r="9" spans="1:9" ht="14.25">
      <c r="A9" s="1"/>
      <c r="B9" s="1"/>
      <c r="E9" s="1"/>
      <c r="F9" s="1"/>
      <c r="H9" s="1"/>
      <c r="I9" s="1"/>
    </row>
    <row r="10" spans="1:9" ht="14.25">
      <c r="A10" s="1" t="s">
        <v>86</v>
      </c>
      <c r="B10" s="1">
        <v>237.8</v>
      </c>
      <c r="E10" s="1" t="s">
        <v>86</v>
      </c>
      <c r="F10" s="1">
        <v>80.4</v>
      </c>
      <c r="H10" s="1" t="s">
        <v>86</v>
      </c>
      <c r="I10" s="1">
        <v>219.6</v>
      </c>
    </row>
    <row r="11" spans="1:9" ht="14.25">
      <c r="A11" s="1" t="s">
        <v>87</v>
      </c>
      <c r="B11" s="1">
        <v>290.2</v>
      </c>
      <c r="E11" s="1" t="s">
        <v>87</v>
      </c>
      <c r="F11" s="1">
        <v>89.6</v>
      </c>
      <c r="H11" s="1" t="s">
        <v>87</v>
      </c>
      <c r="I11" s="1">
        <v>195.1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89"/>
  <sheetViews>
    <sheetView showGridLines="0" view="pageBreakPreview" zoomScaleNormal="70" zoomScaleSheetLayoutView="100" zoomScalePageLayoutView="0" workbookViewId="0" topLeftCell="A16">
      <selection activeCell="X82" sqref="X82"/>
    </sheetView>
  </sheetViews>
  <sheetFormatPr defaultColWidth="10.5" defaultRowHeight="15"/>
  <cols>
    <col min="1" max="1" width="4.8984375" style="55" customWidth="1"/>
    <col min="2" max="2" width="7.5" style="55" customWidth="1"/>
    <col min="3" max="3" width="11.5" style="55" customWidth="1"/>
    <col min="4" max="4" width="8.5" style="55" customWidth="1"/>
    <col min="5" max="24" width="9.09765625" style="55" customWidth="1"/>
    <col min="25" max="25" width="4.09765625" style="55" customWidth="1"/>
    <col min="26" max="26" width="7.3984375" style="55" customWidth="1"/>
    <col min="27" max="27" width="11.19921875" style="55" customWidth="1"/>
    <col min="28" max="28" width="9.19921875" style="55" bestFit="1" customWidth="1"/>
    <col min="29" max="29" width="8.69921875" style="55" customWidth="1"/>
    <col min="30" max="30" width="8.69921875" style="55" bestFit="1" customWidth="1"/>
    <col min="31" max="31" width="8" style="55" bestFit="1" customWidth="1"/>
    <col min="32" max="37" width="8.59765625" style="55" bestFit="1" customWidth="1"/>
    <col min="38" max="38" width="9.19921875" style="55" customWidth="1"/>
    <col min="39" max="39" width="8.69921875" style="55" customWidth="1"/>
    <col min="40" max="45" width="8.59765625" style="55" customWidth="1"/>
    <col min="46" max="16384" width="10.5" style="55" customWidth="1"/>
  </cols>
  <sheetData>
    <row r="1" spans="2:39" ht="17.25">
      <c r="B1" s="56" t="s">
        <v>152</v>
      </c>
      <c r="C1" s="57"/>
      <c r="D1" s="57"/>
      <c r="E1" s="57"/>
      <c r="F1" s="57"/>
      <c r="G1" s="57"/>
      <c r="H1" s="57"/>
      <c r="I1" s="57"/>
      <c r="J1" s="57"/>
      <c r="K1" s="57"/>
      <c r="M1" s="57"/>
      <c r="N1" s="57"/>
      <c r="O1" s="57"/>
      <c r="P1" s="57"/>
      <c r="Q1" s="57"/>
      <c r="R1" s="57"/>
      <c r="S1" s="57"/>
      <c r="X1" s="58"/>
      <c r="Y1" s="58"/>
      <c r="Z1" s="58" t="s">
        <v>153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3:39" ht="11.25" customHeight="1" thickBot="1">
      <c r="C2" s="57"/>
      <c r="D2" s="57"/>
      <c r="E2" s="57"/>
      <c r="F2" s="57"/>
      <c r="G2" s="57"/>
      <c r="H2" s="57"/>
      <c r="I2" s="57"/>
      <c r="J2" s="57"/>
      <c r="K2" s="57"/>
      <c r="M2" s="57"/>
      <c r="N2" s="57"/>
      <c r="O2" s="57"/>
      <c r="P2" s="57"/>
      <c r="Q2" s="57"/>
      <c r="R2" s="57"/>
      <c r="S2" s="57"/>
      <c r="X2" s="59"/>
      <c r="Y2" s="59"/>
      <c r="Z2" s="57"/>
      <c r="AA2" s="60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2:41" ht="15.75" customHeight="1">
      <c r="B3" s="61"/>
      <c r="C3" s="62"/>
      <c r="D3" s="63"/>
      <c r="E3" s="64" t="s">
        <v>154</v>
      </c>
      <c r="F3" s="65"/>
      <c r="G3" s="65"/>
      <c r="H3" s="65"/>
      <c r="I3" s="65"/>
      <c r="J3" s="65"/>
      <c r="K3" s="66" t="s">
        <v>155</v>
      </c>
      <c r="L3" s="67"/>
      <c r="M3" s="67"/>
      <c r="N3" s="68" t="s">
        <v>156</v>
      </c>
      <c r="O3" s="69"/>
      <c r="P3" s="69"/>
      <c r="Q3" s="68" t="s">
        <v>157</v>
      </c>
      <c r="R3" s="65"/>
      <c r="S3" s="65"/>
      <c r="T3" s="63" t="s">
        <v>158</v>
      </c>
      <c r="U3" s="65"/>
      <c r="V3" s="65"/>
      <c r="W3" s="70"/>
      <c r="Z3" s="61"/>
      <c r="AB3" s="63"/>
      <c r="AC3" s="64" t="s">
        <v>159</v>
      </c>
      <c r="AD3" s="65"/>
      <c r="AE3" s="65"/>
      <c r="AF3" s="65"/>
      <c r="AG3" s="63" t="s">
        <v>159</v>
      </c>
      <c r="AH3" s="65"/>
      <c r="AI3" s="65"/>
      <c r="AJ3" s="65"/>
      <c r="AK3" s="65"/>
      <c r="AL3" s="65"/>
      <c r="AM3" s="63" t="s">
        <v>158</v>
      </c>
      <c r="AN3" s="65"/>
      <c r="AO3" s="70"/>
    </row>
    <row r="4" spans="2:41" ht="15.75" customHeight="1">
      <c r="B4" s="71"/>
      <c r="D4" s="72"/>
      <c r="E4" s="73" t="s">
        <v>160</v>
      </c>
      <c r="F4" s="74" t="s">
        <v>161</v>
      </c>
      <c r="G4" s="74" t="s">
        <v>162</v>
      </c>
      <c r="H4" s="74" t="s">
        <v>163</v>
      </c>
      <c r="I4" s="74" t="s">
        <v>164</v>
      </c>
      <c r="J4" s="74" t="s">
        <v>165</v>
      </c>
      <c r="K4" s="74" t="s">
        <v>166</v>
      </c>
      <c r="L4" s="74" t="s">
        <v>155</v>
      </c>
      <c r="M4" s="74" t="s">
        <v>155</v>
      </c>
      <c r="N4" s="74" t="s">
        <v>167</v>
      </c>
      <c r="O4" s="75" t="s">
        <v>168</v>
      </c>
      <c r="P4" s="76"/>
      <c r="Q4" s="77" t="s">
        <v>169</v>
      </c>
      <c r="R4" s="78" t="s">
        <v>170</v>
      </c>
      <c r="S4" s="74" t="s">
        <v>171</v>
      </c>
      <c r="T4" s="72" t="s">
        <v>172</v>
      </c>
      <c r="U4" s="74" t="s">
        <v>173</v>
      </c>
      <c r="V4" s="74" t="s">
        <v>174</v>
      </c>
      <c r="W4" s="79"/>
      <c r="Z4" s="71"/>
      <c r="AB4" s="72"/>
      <c r="AC4" s="73" t="s">
        <v>154</v>
      </c>
      <c r="AD4" s="77" t="s">
        <v>175</v>
      </c>
      <c r="AE4" s="77" t="s">
        <v>176</v>
      </c>
      <c r="AF4" s="77" t="s">
        <v>177</v>
      </c>
      <c r="AG4" s="72" t="s">
        <v>154</v>
      </c>
      <c r="AH4" s="77" t="s">
        <v>178</v>
      </c>
      <c r="AI4" s="77" t="s">
        <v>171</v>
      </c>
      <c r="AJ4" s="77" t="s">
        <v>179</v>
      </c>
      <c r="AK4" s="77" t="s">
        <v>180</v>
      </c>
      <c r="AL4" s="77" t="s">
        <v>173</v>
      </c>
      <c r="AM4" s="72"/>
      <c r="AN4" s="77" t="s">
        <v>173</v>
      </c>
      <c r="AO4" s="80" t="s">
        <v>174</v>
      </c>
    </row>
    <row r="5" spans="2:41" ht="15.75" customHeight="1">
      <c r="B5" s="71"/>
      <c r="D5" s="72" t="s">
        <v>181</v>
      </c>
      <c r="E5" s="73" t="s">
        <v>182</v>
      </c>
      <c r="F5" s="74"/>
      <c r="G5" s="74"/>
      <c r="H5" s="74" t="s">
        <v>183</v>
      </c>
      <c r="I5" s="74"/>
      <c r="J5" s="74" t="s">
        <v>184</v>
      </c>
      <c r="K5" s="74" t="s">
        <v>185</v>
      </c>
      <c r="L5" s="74"/>
      <c r="M5" s="74"/>
      <c r="N5" s="81" t="s">
        <v>186</v>
      </c>
      <c r="O5" s="74"/>
      <c r="P5" s="74"/>
      <c r="Q5" s="77" t="s">
        <v>187</v>
      </c>
      <c r="R5" s="78" t="s">
        <v>188</v>
      </c>
      <c r="S5" s="74" t="s">
        <v>189</v>
      </c>
      <c r="T5" s="72"/>
      <c r="U5" s="74"/>
      <c r="V5" s="74"/>
      <c r="W5" s="82"/>
      <c r="Z5" s="71"/>
      <c r="AB5" s="72" t="s">
        <v>181</v>
      </c>
      <c r="AC5" s="73" t="s">
        <v>160</v>
      </c>
      <c r="AD5" s="77"/>
      <c r="AE5" s="77"/>
      <c r="AF5" s="77"/>
      <c r="AG5" s="72" t="s">
        <v>190</v>
      </c>
      <c r="AH5" s="77" t="s">
        <v>191</v>
      </c>
      <c r="AI5" s="77" t="s">
        <v>189</v>
      </c>
      <c r="AJ5" s="77" t="s">
        <v>192</v>
      </c>
      <c r="AK5" s="77" t="s">
        <v>193</v>
      </c>
      <c r="AL5" s="77"/>
      <c r="AM5" s="72"/>
      <c r="AN5" s="77"/>
      <c r="AO5" s="80"/>
    </row>
    <row r="6" spans="2:41" ht="15.75" customHeight="1">
      <c r="B6" s="71"/>
      <c r="C6" s="83"/>
      <c r="D6" s="72"/>
      <c r="E6" s="73"/>
      <c r="F6" s="74"/>
      <c r="G6" s="74"/>
      <c r="H6" s="74" t="s">
        <v>194</v>
      </c>
      <c r="I6" s="74" t="s">
        <v>195</v>
      </c>
      <c r="J6" s="74" t="s">
        <v>196</v>
      </c>
      <c r="K6" s="74"/>
      <c r="L6" s="74" t="s">
        <v>166</v>
      </c>
      <c r="M6" s="74" t="s">
        <v>197</v>
      </c>
      <c r="N6" s="74"/>
      <c r="O6" s="84" t="s">
        <v>198</v>
      </c>
      <c r="P6" s="84" t="s">
        <v>199</v>
      </c>
      <c r="Q6" s="77" t="s">
        <v>200</v>
      </c>
      <c r="R6" s="78" t="s">
        <v>201</v>
      </c>
      <c r="S6" s="74" t="s">
        <v>202</v>
      </c>
      <c r="T6" s="72"/>
      <c r="U6" s="74" t="s">
        <v>203</v>
      </c>
      <c r="V6" s="74" t="s">
        <v>172</v>
      </c>
      <c r="W6" s="82" t="s">
        <v>204</v>
      </c>
      <c r="Z6" s="71"/>
      <c r="AB6" s="72"/>
      <c r="AC6" s="73" t="s">
        <v>182</v>
      </c>
      <c r="AD6" s="77"/>
      <c r="AE6" s="77"/>
      <c r="AF6" s="77" t="s">
        <v>162</v>
      </c>
      <c r="AG6" s="72" t="s">
        <v>205</v>
      </c>
      <c r="AH6" s="77" t="s">
        <v>206</v>
      </c>
      <c r="AI6" s="77" t="s">
        <v>202</v>
      </c>
      <c r="AJ6" s="77" t="s">
        <v>207</v>
      </c>
      <c r="AK6" s="77" t="s">
        <v>208</v>
      </c>
      <c r="AL6" s="77" t="s">
        <v>209</v>
      </c>
      <c r="AM6" s="72"/>
      <c r="AN6" s="77" t="s">
        <v>203</v>
      </c>
      <c r="AO6" s="80"/>
    </row>
    <row r="7" spans="2:41" ht="15.75" customHeight="1">
      <c r="B7" s="71"/>
      <c r="D7" s="72"/>
      <c r="E7" s="73"/>
      <c r="F7" s="74"/>
      <c r="G7" s="74"/>
      <c r="H7" s="74" t="s">
        <v>210</v>
      </c>
      <c r="I7" s="74"/>
      <c r="J7" s="74" t="s">
        <v>211</v>
      </c>
      <c r="K7" s="74"/>
      <c r="L7" s="74"/>
      <c r="M7" s="74"/>
      <c r="N7" s="74"/>
      <c r="O7" s="74"/>
      <c r="P7" s="74"/>
      <c r="Q7" s="85" t="s">
        <v>212</v>
      </c>
      <c r="R7" s="78" t="s">
        <v>213</v>
      </c>
      <c r="S7" s="74" t="s">
        <v>214</v>
      </c>
      <c r="T7" s="72"/>
      <c r="U7" s="74"/>
      <c r="V7" s="74"/>
      <c r="W7" s="82"/>
      <c r="Z7" s="71"/>
      <c r="AB7" s="72"/>
      <c r="AC7" s="73"/>
      <c r="AD7" s="77"/>
      <c r="AE7" s="77"/>
      <c r="AF7" s="77"/>
      <c r="AG7" s="72" t="s">
        <v>215</v>
      </c>
      <c r="AH7" s="77" t="s">
        <v>216</v>
      </c>
      <c r="AI7" s="77" t="s">
        <v>214</v>
      </c>
      <c r="AJ7" s="77" t="s">
        <v>217</v>
      </c>
      <c r="AK7" s="77" t="s">
        <v>218</v>
      </c>
      <c r="AL7" s="77"/>
      <c r="AM7" s="72" t="s">
        <v>219</v>
      </c>
      <c r="AN7" s="77"/>
      <c r="AO7" s="80"/>
    </row>
    <row r="8" spans="2:41" ht="15.75" customHeight="1">
      <c r="B8" s="86"/>
      <c r="C8" s="87"/>
      <c r="D8" s="88"/>
      <c r="E8" s="89"/>
      <c r="F8" s="90" t="s">
        <v>221</v>
      </c>
      <c r="G8" s="90" t="s">
        <v>222</v>
      </c>
      <c r="H8" s="90" t="s">
        <v>223</v>
      </c>
      <c r="I8" s="90" t="s">
        <v>224</v>
      </c>
      <c r="J8" s="90"/>
      <c r="K8" s="90"/>
      <c r="L8" s="91" t="s">
        <v>225</v>
      </c>
      <c r="M8" s="90" t="s">
        <v>226</v>
      </c>
      <c r="N8" s="90"/>
      <c r="O8" s="92" t="s">
        <v>227</v>
      </c>
      <c r="P8" s="93"/>
      <c r="Q8" s="94"/>
      <c r="R8" s="95" t="s">
        <v>228</v>
      </c>
      <c r="S8" s="90"/>
      <c r="T8" s="88"/>
      <c r="U8" s="90" t="s">
        <v>229</v>
      </c>
      <c r="V8" s="90"/>
      <c r="W8" s="96"/>
      <c r="Z8" s="86"/>
      <c r="AA8" s="87"/>
      <c r="AB8" s="88"/>
      <c r="AC8" s="89"/>
      <c r="AD8" s="94" t="s">
        <v>222</v>
      </c>
      <c r="AE8" s="94" t="s">
        <v>224</v>
      </c>
      <c r="AF8" s="94" t="s">
        <v>211</v>
      </c>
      <c r="AG8" s="88"/>
      <c r="AH8" s="94" t="s">
        <v>230</v>
      </c>
      <c r="AI8" s="94"/>
      <c r="AJ8" s="94" t="s">
        <v>231</v>
      </c>
      <c r="AK8" s="94" t="s">
        <v>214</v>
      </c>
      <c r="AL8" s="94" t="s">
        <v>214</v>
      </c>
      <c r="AM8" s="88"/>
      <c r="AN8" s="94" t="s">
        <v>229</v>
      </c>
      <c r="AO8" s="97" t="s">
        <v>232</v>
      </c>
    </row>
    <row r="9" spans="2:41" ht="15.75" customHeight="1">
      <c r="B9" s="98" t="s">
        <v>234</v>
      </c>
      <c r="C9" s="99" t="s">
        <v>236</v>
      </c>
      <c r="D9" s="100">
        <f aca="true" t="shared" si="0" ref="D9:D23">E9+K9+Q9+T9</f>
        <v>2009</v>
      </c>
      <c r="E9" s="101">
        <f aca="true" t="shared" si="1" ref="E9:E23">SUM(F9:J9)</f>
        <v>1749</v>
      </c>
      <c r="F9" s="100">
        <v>64</v>
      </c>
      <c r="G9" s="100">
        <v>851</v>
      </c>
      <c r="H9" s="100">
        <v>412</v>
      </c>
      <c r="I9" s="100">
        <v>172</v>
      </c>
      <c r="J9" s="100">
        <v>250</v>
      </c>
      <c r="K9" s="102" t="s">
        <v>237</v>
      </c>
      <c r="L9" s="102" t="s">
        <v>237</v>
      </c>
      <c r="M9" s="103" t="s">
        <v>237</v>
      </c>
      <c r="N9" s="104" t="s">
        <v>237</v>
      </c>
      <c r="O9" s="102" t="s">
        <v>237</v>
      </c>
      <c r="P9" s="102" t="s">
        <v>237</v>
      </c>
      <c r="Q9" s="100">
        <f aca="true" t="shared" si="2" ref="Q9:Q23">SUM(R9:S9)</f>
        <v>200</v>
      </c>
      <c r="R9" s="100">
        <v>134</v>
      </c>
      <c r="S9" s="105">
        <v>66</v>
      </c>
      <c r="T9" s="100">
        <f>SUM(U9:W9)</f>
        <v>60</v>
      </c>
      <c r="U9" s="100">
        <v>16</v>
      </c>
      <c r="V9" s="105">
        <v>44</v>
      </c>
      <c r="W9" s="106" t="s">
        <v>239</v>
      </c>
      <c r="Z9" s="98" t="s">
        <v>234</v>
      </c>
      <c r="AA9" s="107" t="s">
        <v>236</v>
      </c>
      <c r="AB9" s="100">
        <f aca="true" t="shared" si="3" ref="AB9:AB18">AC9+AG9+AM9</f>
        <v>680</v>
      </c>
      <c r="AC9" s="101">
        <f aca="true" t="shared" si="4" ref="AC9:AC18">SUM(AD9:AF9)</f>
        <v>453</v>
      </c>
      <c r="AD9" s="100">
        <v>240</v>
      </c>
      <c r="AE9" s="100">
        <v>93</v>
      </c>
      <c r="AF9" s="100">
        <v>120</v>
      </c>
      <c r="AG9" s="100">
        <f aca="true" t="shared" si="5" ref="AG9:AG18">SUM(AH9:AL9)</f>
        <v>123</v>
      </c>
      <c r="AH9" s="102" t="s">
        <v>240</v>
      </c>
      <c r="AI9" s="100">
        <v>52</v>
      </c>
      <c r="AJ9" s="100">
        <v>56</v>
      </c>
      <c r="AK9" s="105">
        <v>8</v>
      </c>
      <c r="AL9" s="100">
        <v>7</v>
      </c>
      <c r="AM9" s="100">
        <v>104</v>
      </c>
      <c r="AN9" s="102" t="s">
        <v>237</v>
      </c>
      <c r="AO9" s="108" t="s">
        <v>237</v>
      </c>
    </row>
    <row r="10" spans="2:41" ht="15.75" customHeight="1">
      <c r="B10" s="109" t="s">
        <v>24</v>
      </c>
      <c r="C10" s="107" t="s">
        <v>103</v>
      </c>
      <c r="D10" s="100">
        <f t="shared" si="0"/>
        <v>2048</v>
      </c>
      <c r="E10" s="101">
        <f t="shared" si="1"/>
        <v>1899</v>
      </c>
      <c r="F10" s="100">
        <v>87</v>
      </c>
      <c r="G10" s="100">
        <v>883</v>
      </c>
      <c r="H10" s="100">
        <v>503</v>
      </c>
      <c r="I10" s="100">
        <v>149</v>
      </c>
      <c r="J10" s="100">
        <v>277</v>
      </c>
      <c r="K10" s="102" t="s">
        <v>237</v>
      </c>
      <c r="L10" s="102" t="s">
        <v>237</v>
      </c>
      <c r="M10" s="110" t="s">
        <v>237</v>
      </c>
      <c r="N10" s="104" t="s">
        <v>237</v>
      </c>
      <c r="O10" s="102" t="s">
        <v>237</v>
      </c>
      <c r="P10" s="102" t="s">
        <v>237</v>
      </c>
      <c r="Q10" s="100">
        <f t="shared" si="2"/>
        <v>91</v>
      </c>
      <c r="R10" s="100">
        <v>45</v>
      </c>
      <c r="S10" s="105">
        <v>46</v>
      </c>
      <c r="T10" s="100">
        <f aca="true" t="shared" si="6" ref="T10:T22">SUM(U10:V10)</f>
        <v>58</v>
      </c>
      <c r="U10" s="100">
        <v>16</v>
      </c>
      <c r="V10" s="105">
        <v>42</v>
      </c>
      <c r="W10" s="106" t="s">
        <v>239</v>
      </c>
      <c r="Z10" s="109" t="s">
        <v>24</v>
      </c>
      <c r="AA10" s="37" t="s">
        <v>103</v>
      </c>
      <c r="AB10" s="100">
        <f t="shared" si="3"/>
        <v>741</v>
      </c>
      <c r="AC10" s="101">
        <f t="shared" si="4"/>
        <v>509</v>
      </c>
      <c r="AD10" s="100">
        <v>265</v>
      </c>
      <c r="AE10" s="100">
        <v>87</v>
      </c>
      <c r="AF10" s="100">
        <v>157</v>
      </c>
      <c r="AG10" s="100">
        <f t="shared" si="5"/>
        <v>129</v>
      </c>
      <c r="AH10" s="100">
        <v>7</v>
      </c>
      <c r="AI10" s="100">
        <v>47</v>
      </c>
      <c r="AJ10" s="100">
        <v>58</v>
      </c>
      <c r="AK10" s="105">
        <v>8</v>
      </c>
      <c r="AL10" s="100">
        <v>9</v>
      </c>
      <c r="AM10" s="100">
        <v>103</v>
      </c>
      <c r="AN10" s="102" t="s">
        <v>237</v>
      </c>
      <c r="AO10" s="108" t="s">
        <v>237</v>
      </c>
    </row>
    <row r="11" spans="2:41" ht="15.75" customHeight="1">
      <c r="B11" s="109" t="s">
        <v>29</v>
      </c>
      <c r="C11" s="107" t="s">
        <v>243</v>
      </c>
      <c r="D11" s="100">
        <f t="shared" si="0"/>
        <v>2183</v>
      </c>
      <c r="E11" s="101">
        <f t="shared" si="1"/>
        <v>2045</v>
      </c>
      <c r="F11" s="100">
        <v>58</v>
      </c>
      <c r="G11" s="100">
        <v>921</v>
      </c>
      <c r="H11" s="100">
        <v>596</v>
      </c>
      <c r="I11" s="100">
        <v>141</v>
      </c>
      <c r="J11" s="100">
        <v>329</v>
      </c>
      <c r="K11" s="102" t="s">
        <v>237</v>
      </c>
      <c r="L11" s="102" t="s">
        <v>237</v>
      </c>
      <c r="M11" s="111" t="s">
        <v>244</v>
      </c>
      <c r="N11" s="104" t="s">
        <v>237</v>
      </c>
      <c r="O11" s="102" t="s">
        <v>237</v>
      </c>
      <c r="P11" s="102" t="s">
        <v>237</v>
      </c>
      <c r="Q11" s="100">
        <f t="shared" si="2"/>
        <v>103</v>
      </c>
      <c r="R11" s="100">
        <v>63</v>
      </c>
      <c r="S11" s="105">
        <v>40</v>
      </c>
      <c r="T11" s="100">
        <f t="shared" si="6"/>
        <v>35</v>
      </c>
      <c r="U11" s="100">
        <v>13</v>
      </c>
      <c r="V11" s="105">
        <v>22</v>
      </c>
      <c r="W11" s="106" t="s">
        <v>239</v>
      </c>
      <c r="Z11" s="109" t="s">
        <v>29</v>
      </c>
      <c r="AA11" s="37" t="s">
        <v>243</v>
      </c>
      <c r="AB11" s="100">
        <f t="shared" si="3"/>
        <v>797</v>
      </c>
      <c r="AC11" s="101">
        <f t="shared" si="4"/>
        <v>512</v>
      </c>
      <c r="AD11" s="100">
        <v>206</v>
      </c>
      <c r="AE11" s="100">
        <v>124</v>
      </c>
      <c r="AF11" s="100">
        <v>182</v>
      </c>
      <c r="AG11" s="100">
        <f t="shared" si="5"/>
        <v>136</v>
      </c>
      <c r="AH11" s="100">
        <v>12</v>
      </c>
      <c r="AI11" s="100">
        <v>34</v>
      </c>
      <c r="AJ11" s="100">
        <v>75</v>
      </c>
      <c r="AK11" s="105">
        <v>8</v>
      </c>
      <c r="AL11" s="100">
        <v>7</v>
      </c>
      <c r="AM11" s="100">
        <v>149</v>
      </c>
      <c r="AN11" s="102" t="s">
        <v>237</v>
      </c>
      <c r="AO11" s="108" t="s">
        <v>237</v>
      </c>
    </row>
    <row r="12" spans="2:41" ht="15.75" customHeight="1">
      <c r="B12" s="109" t="s">
        <v>245</v>
      </c>
      <c r="C12" s="107" t="s">
        <v>246</v>
      </c>
      <c r="D12" s="100">
        <f t="shared" si="0"/>
        <v>2471</v>
      </c>
      <c r="E12" s="101">
        <f t="shared" si="1"/>
        <v>2355</v>
      </c>
      <c r="F12" s="100">
        <v>92</v>
      </c>
      <c r="G12" s="100">
        <v>1005</v>
      </c>
      <c r="H12" s="100">
        <v>735</v>
      </c>
      <c r="I12" s="100">
        <v>105</v>
      </c>
      <c r="J12" s="100">
        <v>418</v>
      </c>
      <c r="K12" s="102" t="s">
        <v>237</v>
      </c>
      <c r="L12" s="102" t="s">
        <v>237</v>
      </c>
      <c r="M12" s="110" t="s">
        <v>237</v>
      </c>
      <c r="N12" s="104" t="s">
        <v>237</v>
      </c>
      <c r="O12" s="102" t="s">
        <v>237</v>
      </c>
      <c r="P12" s="102" t="s">
        <v>237</v>
      </c>
      <c r="Q12" s="100">
        <f t="shared" si="2"/>
        <v>94</v>
      </c>
      <c r="R12" s="100">
        <v>65</v>
      </c>
      <c r="S12" s="105">
        <v>29</v>
      </c>
      <c r="T12" s="100">
        <f t="shared" si="6"/>
        <v>22</v>
      </c>
      <c r="U12" s="100">
        <v>9</v>
      </c>
      <c r="V12" s="105">
        <v>13</v>
      </c>
      <c r="W12" s="106" t="s">
        <v>239</v>
      </c>
      <c r="Z12" s="109" t="s">
        <v>245</v>
      </c>
      <c r="AA12" s="37" t="s">
        <v>246</v>
      </c>
      <c r="AB12" s="100">
        <f t="shared" si="3"/>
        <v>973</v>
      </c>
      <c r="AC12" s="101">
        <f t="shared" si="4"/>
        <v>610</v>
      </c>
      <c r="AD12" s="100">
        <v>197</v>
      </c>
      <c r="AE12" s="100">
        <v>161</v>
      </c>
      <c r="AF12" s="100">
        <v>252</v>
      </c>
      <c r="AG12" s="100">
        <f t="shared" si="5"/>
        <v>179</v>
      </c>
      <c r="AH12" s="100">
        <v>23</v>
      </c>
      <c r="AI12" s="100">
        <v>32</v>
      </c>
      <c r="AJ12" s="100">
        <v>106</v>
      </c>
      <c r="AK12" s="105">
        <v>8</v>
      </c>
      <c r="AL12" s="100">
        <v>10</v>
      </c>
      <c r="AM12" s="100">
        <v>184</v>
      </c>
      <c r="AN12" s="102" t="s">
        <v>237</v>
      </c>
      <c r="AO12" s="108" t="s">
        <v>237</v>
      </c>
    </row>
    <row r="13" spans="2:41" ht="15.75" customHeight="1">
      <c r="B13" s="109" t="s">
        <v>247</v>
      </c>
      <c r="C13" s="107" t="s">
        <v>248</v>
      </c>
      <c r="D13" s="100">
        <f t="shared" si="0"/>
        <v>2755</v>
      </c>
      <c r="E13" s="101">
        <f t="shared" si="1"/>
        <v>2640</v>
      </c>
      <c r="F13" s="100">
        <v>69</v>
      </c>
      <c r="G13" s="100">
        <v>1016</v>
      </c>
      <c r="H13" s="100">
        <v>846</v>
      </c>
      <c r="I13" s="100">
        <v>115</v>
      </c>
      <c r="J13" s="100">
        <v>594</v>
      </c>
      <c r="K13" s="102" t="s">
        <v>237</v>
      </c>
      <c r="L13" s="102" t="s">
        <v>237</v>
      </c>
      <c r="M13" s="110" t="s">
        <v>237</v>
      </c>
      <c r="N13" s="104" t="s">
        <v>237</v>
      </c>
      <c r="O13" s="102" t="s">
        <v>237</v>
      </c>
      <c r="P13" s="102" t="s">
        <v>237</v>
      </c>
      <c r="Q13" s="100">
        <f t="shared" si="2"/>
        <v>101</v>
      </c>
      <c r="R13" s="100">
        <v>72</v>
      </c>
      <c r="S13" s="105">
        <v>29</v>
      </c>
      <c r="T13" s="100">
        <f t="shared" si="6"/>
        <v>14</v>
      </c>
      <c r="U13" s="100">
        <v>5</v>
      </c>
      <c r="V13" s="105">
        <v>9</v>
      </c>
      <c r="W13" s="106" t="s">
        <v>239</v>
      </c>
      <c r="Z13" s="109" t="s">
        <v>247</v>
      </c>
      <c r="AA13" s="37" t="s">
        <v>248</v>
      </c>
      <c r="AB13" s="100">
        <f t="shared" si="3"/>
        <v>1201</v>
      </c>
      <c r="AC13" s="101">
        <f t="shared" si="4"/>
        <v>752</v>
      </c>
      <c r="AD13" s="100">
        <v>209</v>
      </c>
      <c r="AE13" s="100">
        <v>182</v>
      </c>
      <c r="AF13" s="100">
        <f>348+13</f>
        <v>361</v>
      </c>
      <c r="AG13" s="100">
        <f t="shared" si="5"/>
        <v>250</v>
      </c>
      <c r="AH13" s="100">
        <v>52</v>
      </c>
      <c r="AI13" s="100">
        <v>29</v>
      </c>
      <c r="AJ13" s="100">
        <f>40+70+42</f>
        <v>152</v>
      </c>
      <c r="AK13" s="105">
        <v>4</v>
      </c>
      <c r="AL13" s="100">
        <v>13</v>
      </c>
      <c r="AM13" s="100">
        <f aca="true" t="shared" si="7" ref="AM13:AM18">SUM(AN13:AO13)</f>
        <v>199</v>
      </c>
      <c r="AN13" s="100">
        <v>34</v>
      </c>
      <c r="AO13" s="112">
        <v>165</v>
      </c>
    </row>
    <row r="14" spans="2:41" ht="15.75" customHeight="1">
      <c r="B14" s="109" t="s">
        <v>249</v>
      </c>
      <c r="C14" s="107" t="s">
        <v>250</v>
      </c>
      <c r="D14" s="100">
        <f t="shared" si="0"/>
        <v>3217</v>
      </c>
      <c r="E14" s="101">
        <f t="shared" si="1"/>
        <v>3063</v>
      </c>
      <c r="F14" s="100">
        <v>99</v>
      </c>
      <c r="G14" s="100">
        <v>1064</v>
      </c>
      <c r="H14" s="100">
        <v>1125</v>
      </c>
      <c r="I14" s="100">
        <v>115</v>
      </c>
      <c r="J14" s="100">
        <v>660</v>
      </c>
      <c r="K14" s="102" t="s">
        <v>237</v>
      </c>
      <c r="L14" s="102" t="s">
        <v>237</v>
      </c>
      <c r="M14" s="110" t="s">
        <v>237</v>
      </c>
      <c r="N14" s="104" t="s">
        <v>237</v>
      </c>
      <c r="O14" s="102" t="s">
        <v>237</v>
      </c>
      <c r="P14" s="102" t="s">
        <v>237</v>
      </c>
      <c r="Q14" s="100">
        <f t="shared" si="2"/>
        <v>143</v>
      </c>
      <c r="R14" s="100">
        <v>117</v>
      </c>
      <c r="S14" s="105">
        <v>26</v>
      </c>
      <c r="T14" s="100">
        <f t="shared" si="6"/>
        <v>11</v>
      </c>
      <c r="U14" s="100">
        <v>5</v>
      </c>
      <c r="V14" s="105">
        <v>6</v>
      </c>
      <c r="W14" s="106" t="s">
        <v>239</v>
      </c>
      <c r="Z14" s="109" t="s">
        <v>249</v>
      </c>
      <c r="AA14" s="37" t="s">
        <v>250</v>
      </c>
      <c r="AB14" s="100">
        <f t="shared" si="3"/>
        <v>1526</v>
      </c>
      <c r="AC14" s="101">
        <f t="shared" si="4"/>
        <v>987</v>
      </c>
      <c r="AD14" s="100">
        <v>262</v>
      </c>
      <c r="AE14" s="100">
        <v>245</v>
      </c>
      <c r="AF14" s="100">
        <f>469+11</f>
        <v>480</v>
      </c>
      <c r="AG14" s="100">
        <f t="shared" si="5"/>
        <v>300</v>
      </c>
      <c r="AH14" s="100">
        <v>75</v>
      </c>
      <c r="AI14" s="100">
        <v>32</v>
      </c>
      <c r="AJ14" s="100">
        <f>38+79+64</f>
        <v>181</v>
      </c>
      <c r="AK14" s="105">
        <v>1</v>
      </c>
      <c r="AL14" s="100">
        <v>11</v>
      </c>
      <c r="AM14" s="100">
        <f t="shared" si="7"/>
        <v>239</v>
      </c>
      <c r="AN14" s="100">
        <v>35</v>
      </c>
      <c r="AO14" s="112">
        <v>204</v>
      </c>
    </row>
    <row r="15" spans="2:41" ht="15.75" customHeight="1">
      <c r="B15" s="109" t="s">
        <v>251</v>
      </c>
      <c r="C15" s="107" t="s">
        <v>126</v>
      </c>
      <c r="D15" s="100">
        <f t="shared" si="0"/>
        <v>3579</v>
      </c>
      <c r="E15" s="101">
        <f t="shared" si="1"/>
        <v>3455</v>
      </c>
      <c r="F15" s="100">
        <v>84</v>
      </c>
      <c r="G15" s="100">
        <v>1078</v>
      </c>
      <c r="H15" s="100">
        <v>1371</v>
      </c>
      <c r="I15" s="100">
        <v>140</v>
      </c>
      <c r="J15" s="100">
        <v>782</v>
      </c>
      <c r="K15" s="102" t="s">
        <v>237</v>
      </c>
      <c r="L15" s="102" t="s">
        <v>237</v>
      </c>
      <c r="M15" s="110" t="s">
        <v>237</v>
      </c>
      <c r="N15" s="104" t="s">
        <v>237</v>
      </c>
      <c r="O15" s="102" t="s">
        <v>237</v>
      </c>
      <c r="P15" s="102" t="s">
        <v>237</v>
      </c>
      <c r="Q15" s="100">
        <f t="shared" si="2"/>
        <v>110</v>
      </c>
      <c r="R15" s="100">
        <v>83</v>
      </c>
      <c r="S15" s="105">
        <v>27</v>
      </c>
      <c r="T15" s="100">
        <f t="shared" si="6"/>
        <v>14</v>
      </c>
      <c r="U15" s="100">
        <v>1</v>
      </c>
      <c r="V15" s="105">
        <v>13</v>
      </c>
      <c r="W15" s="106" t="s">
        <v>239</v>
      </c>
      <c r="Z15" s="109" t="s">
        <v>251</v>
      </c>
      <c r="AA15" s="37" t="s">
        <v>126</v>
      </c>
      <c r="AB15" s="100">
        <f t="shared" si="3"/>
        <v>1783</v>
      </c>
      <c r="AC15" s="101">
        <f t="shared" si="4"/>
        <v>1160</v>
      </c>
      <c r="AD15" s="100">
        <v>240</v>
      </c>
      <c r="AE15" s="100">
        <v>332</v>
      </c>
      <c r="AF15" s="100">
        <f>583+5</f>
        <v>588</v>
      </c>
      <c r="AG15" s="100">
        <f t="shared" si="5"/>
        <v>335</v>
      </c>
      <c r="AH15" s="100">
        <v>66</v>
      </c>
      <c r="AI15" s="100">
        <v>35</v>
      </c>
      <c r="AJ15" s="100">
        <f>78+80+69</f>
        <v>227</v>
      </c>
      <c r="AK15" s="102" t="s">
        <v>240</v>
      </c>
      <c r="AL15" s="100">
        <v>7</v>
      </c>
      <c r="AM15" s="100">
        <f t="shared" si="7"/>
        <v>288</v>
      </c>
      <c r="AN15" s="100">
        <v>37</v>
      </c>
      <c r="AO15" s="112">
        <v>251</v>
      </c>
    </row>
    <row r="16" spans="2:41" ht="15.75" customHeight="1">
      <c r="B16" s="109" t="s">
        <v>253</v>
      </c>
      <c r="C16" s="107" t="s">
        <v>127</v>
      </c>
      <c r="D16" s="100">
        <f t="shared" si="0"/>
        <v>3701</v>
      </c>
      <c r="E16" s="101">
        <f t="shared" si="1"/>
        <v>3563</v>
      </c>
      <c r="F16" s="100">
        <v>82</v>
      </c>
      <c r="G16" s="100">
        <v>1062</v>
      </c>
      <c r="H16" s="100">
        <v>1488</v>
      </c>
      <c r="I16" s="100">
        <v>155</v>
      </c>
      <c r="J16" s="100">
        <v>776</v>
      </c>
      <c r="K16" s="102" t="s">
        <v>237</v>
      </c>
      <c r="L16" s="102" t="s">
        <v>237</v>
      </c>
      <c r="M16" s="110" t="s">
        <v>237</v>
      </c>
      <c r="N16" s="104" t="s">
        <v>237</v>
      </c>
      <c r="O16" s="102" t="s">
        <v>237</v>
      </c>
      <c r="P16" s="102" t="s">
        <v>237</v>
      </c>
      <c r="Q16" s="100">
        <f t="shared" si="2"/>
        <v>123</v>
      </c>
      <c r="R16" s="100">
        <v>95</v>
      </c>
      <c r="S16" s="105">
        <v>28</v>
      </c>
      <c r="T16" s="100">
        <f t="shared" si="6"/>
        <v>15</v>
      </c>
      <c r="U16" s="100">
        <v>4</v>
      </c>
      <c r="V16" s="105">
        <v>11</v>
      </c>
      <c r="W16" s="106" t="s">
        <v>239</v>
      </c>
      <c r="Z16" s="109" t="s">
        <v>253</v>
      </c>
      <c r="AA16" s="37" t="s">
        <v>127</v>
      </c>
      <c r="AB16" s="100">
        <f t="shared" si="3"/>
        <v>1930</v>
      </c>
      <c r="AC16" s="101">
        <f t="shared" si="4"/>
        <v>1199</v>
      </c>
      <c r="AD16" s="100">
        <v>252</v>
      </c>
      <c r="AE16" s="100">
        <v>324</v>
      </c>
      <c r="AF16" s="100">
        <f>616+7</f>
        <v>623</v>
      </c>
      <c r="AG16" s="100">
        <f t="shared" si="5"/>
        <v>375</v>
      </c>
      <c r="AH16" s="100">
        <v>77</v>
      </c>
      <c r="AI16" s="100">
        <v>34</v>
      </c>
      <c r="AJ16" s="100">
        <f>88+96+68</f>
        <v>252</v>
      </c>
      <c r="AK16" s="105">
        <v>1</v>
      </c>
      <c r="AL16" s="100">
        <v>11</v>
      </c>
      <c r="AM16" s="100">
        <f t="shared" si="7"/>
        <v>356</v>
      </c>
      <c r="AN16" s="100">
        <v>53</v>
      </c>
      <c r="AO16" s="112">
        <v>303</v>
      </c>
    </row>
    <row r="17" spans="2:41" ht="15.75" customHeight="1">
      <c r="B17" s="109" t="s">
        <v>255</v>
      </c>
      <c r="C17" s="107" t="s">
        <v>128</v>
      </c>
      <c r="D17" s="100">
        <f t="shared" si="0"/>
        <v>3880</v>
      </c>
      <c r="E17" s="101">
        <f t="shared" si="1"/>
        <v>3741</v>
      </c>
      <c r="F17" s="100">
        <v>87</v>
      </c>
      <c r="G17" s="100">
        <v>1076</v>
      </c>
      <c r="H17" s="100">
        <v>1607</v>
      </c>
      <c r="I17" s="100">
        <v>191</v>
      </c>
      <c r="J17" s="100">
        <v>780</v>
      </c>
      <c r="K17" s="102" t="s">
        <v>17</v>
      </c>
      <c r="L17" s="102" t="s">
        <v>17</v>
      </c>
      <c r="M17" s="110" t="s">
        <v>17</v>
      </c>
      <c r="N17" s="104" t="s">
        <v>237</v>
      </c>
      <c r="O17" s="102" t="s">
        <v>237</v>
      </c>
      <c r="P17" s="102" t="s">
        <v>237</v>
      </c>
      <c r="Q17" s="100">
        <f t="shared" si="2"/>
        <v>125</v>
      </c>
      <c r="R17" s="100">
        <v>95</v>
      </c>
      <c r="S17" s="105">
        <v>30</v>
      </c>
      <c r="T17" s="100">
        <f t="shared" si="6"/>
        <v>14</v>
      </c>
      <c r="U17" s="100">
        <v>4</v>
      </c>
      <c r="V17" s="105">
        <v>10</v>
      </c>
      <c r="W17" s="106" t="s">
        <v>239</v>
      </c>
      <c r="Z17" s="109" t="s">
        <v>255</v>
      </c>
      <c r="AA17" s="37" t="s">
        <v>128</v>
      </c>
      <c r="AB17" s="100">
        <f t="shared" si="3"/>
        <v>2025</v>
      </c>
      <c r="AC17" s="101">
        <f t="shared" si="4"/>
        <v>1313</v>
      </c>
      <c r="AD17" s="100">
        <v>254</v>
      </c>
      <c r="AE17" s="100">
        <v>351</v>
      </c>
      <c r="AF17" s="100">
        <f>704+4</f>
        <v>708</v>
      </c>
      <c r="AG17" s="100">
        <f t="shared" si="5"/>
        <v>381</v>
      </c>
      <c r="AH17" s="100">
        <v>81</v>
      </c>
      <c r="AI17" s="100">
        <v>44</v>
      </c>
      <c r="AJ17" s="100">
        <f>94+85+63</f>
        <v>242</v>
      </c>
      <c r="AK17" s="105">
        <v>1</v>
      </c>
      <c r="AL17" s="100">
        <v>13</v>
      </c>
      <c r="AM17" s="100">
        <f t="shared" si="7"/>
        <v>331</v>
      </c>
      <c r="AN17" s="100">
        <v>57</v>
      </c>
      <c r="AO17" s="112">
        <v>274</v>
      </c>
    </row>
    <row r="18" spans="2:41" ht="15.75" customHeight="1">
      <c r="B18" s="109" t="s">
        <v>50</v>
      </c>
      <c r="C18" s="107" t="s">
        <v>129</v>
      </c>
      <c r="D18" s="100">
        <f t="shared" si="0"/>
        <v>4074</v>
      </c>
      <c r="E18" s="101">
        <f t="shared" si="1"/>
        <v>3929</v>
      </c>
      <c r="F18" s="100">
        <v>67</v>
      </c>
      <c r="G18" s="100">
        <v>978</v>
      </c>
      <c r="H18" s="100">
        <v>1854</v>
      </c>
      <c r="I18" s="100">
        <v>329</v>
      </c>
      <c r="J18" s="100">
        <v>701</v>
      </c>
      <c r="K18" s="100">
        <f aca="true" t="shared" si="8" ref="K18:K23">SUM(L18:M18)</f>
        <v>6</v>
      </c>
      <c r="L18" s="102" t="s">
        <v>17</v>
      </c>
      <c r="M18" s="113">
        <v>6</v>
      </c>
      <c r="N18" s="104" t="s">
        <v>237</v>
      </c>
      <c r="O18" s="102" t="s">
        <v>237</v>
      </c>
      <c r="P18" s="102" t="s">
        <v>237</v>
      </c>
      <c r="Q18" s="100">
        <f t="shared" si="2"/>
        <v>120</v>
      </c>
      <c r="R18" s="100">
        <v>82</v>
      </c>
      <c r="S18" s="105">
        <v>38</v>
      </c>
      <c r="T18" s="100">
        <f t="shared" si="6"/>
        <v>19</v>
      </c>
      <c r="U18" s="100">
        <v>8</v>
      </c>
      <c r="V18" s="105">
        <v>11</v>
      </c>
      <c r="W18" s="106" t="s">
        <v>239</v>
      </c>
      <c r="Z18" s="109" t="s">
        <v>50</v>
      </c>
      <c r="AA18" s="37" t="s">
        <v>129</v>
      </c>
      <c r="AB18" s="100">
        <f t="shared" si="3"/>
        <v>2091</v>
      </c>
      <c r="AC18" s="101">
        <f t="shared" si="4"/>
        <v>1320</v>
      </c>
      <c r="AD18" s="100">
        <v>253</v>
      </c>
      <c r="AE18" s="100">
        <v>322</v>
      </c>
      <c r="AF18" s="100">
        <f>742+3</f>
        <v>745</v>
      </c>
      <c r="AG18" s="100">
        <f t="shared" si="5"/>
        <v>429</v>
      </c>
      <c r="AH18" s="100">
        <v>81</v>
      </c>
      <c r="AI18" s="100">
        <v>46</v>
      </c>
      <c r="AJ18" s="100">
        <f>114+102+76</f>
        <v>292</v>
      </c>
      <c r="AK18" s="105">
        <v>1</v>
      </c>
      <c r="AL18" s="100">
        <v>9</v>
      </c>
      <c r="AM18" s="100">
        <f t="shared" si="7"/>
        <v>342</v>
      </c>
      <c r="AN18" s="100">
        <v>58</v>
      </c>
      <c r="AO18" s="112">
        <v>284</v>
      </c>
    </row>
    <row r="19" spans="2:41" ht="15.75" customHeight="1">
      <c r="B19" s="109" t="s">
        <v>51</v>
      </c>
      <c r="C19" s="107" t="s">
        <v>130</v>
      </c>
      <c r="D19" s="100">
        <f t="shared" si="0"/>
        <v>4157</v>
      </c>
      <c r="E19" s="101">
        <f t="shared" si="1"/>
        <v>4015</v>
      </c>
      <c r="F19" s="100">
        <v>63</v>
      </c>
      <c r="G19" s="100">
        <v>896</v>
      </c>
      <c r="H19" s="100">
        <v>1905</v>
      </c>
      <c r="I19" s="100">
        <v>430</v>
      </c>
      <c r="J19" s="100">
        <v>721</v>
      </c>
      <c r="K19" s="100">
        <f t="shared" si="8"/>
        <v>11</v>
      </c>
      <c r="L19" s="102" t="s">
        <v>17</v>
      </c>
      <c r="M19" s="113">
        <v>11</v>
      </c>
      <c r="N19" s="104" t="s">
        <v>237</v>
      </c>
      <c r="O19" s="102" t="s">
        <v>237</v>
      </c>
      <c r="P19" s="102" t="s">
        <v>237</v>
      </c>
      <c r="Q19" s="100">
        <f t="shared" si="2"/>
        <v>109</v>
      </c>
      <c r="R19" s="100">
        <v>78</v>
      </c>
      <c r="S19" s="105">
        <v>31</v>
      </c>
      <c r="T19" s="100">
        <f t="shared" si="6"/>
        <v>22</v>
      </c>
      <c r="U19" s="100">
        <v>4</v>
      </c>
      <c r="V19" s="105">
        <v>18</v>
      </c>
      <c r="W19" s="106" t="s">
        <v>239</v>
      </c>
      <c r="Z19" s="109" t="s">
        <v>51</v>
      </c>
      <c r="AA19" s="37" t="s">
        <v>130</v>
      </c>
      <c r="AB19" s="100">
        <v>2179</v>
      </c>
      <c r="AC19" s="101">
        <v>1422</v>
      </c>
      <c r="AD19" s="100">
        <v>255</v>
      </c>
      <c r="AE19" s="100">
        <v>386</v>
      </c>
      <c r="AF19" s="100">
        <v>781</v>
      </c>
      <c r="AG19" s="100">
        <v>433</v>
      </c>
      <c r="AH19" s="100">
        <v>70</v>
      </c>
      <c r="AI19" s="100">
        <v>54</v>
      </c>
      <c r="AJ19" s="100">
        <v>291</v>
      </c>
      <c r="AK19" s="105">
        <v>1</v>
      </c>
      <c r="AL19" s="100">
        <v>17</v>
      </c>
      <c r="AM19" s="100">
        <v>324</v>
      </c>
      <c r="AN19" s="100">
        <v>50</v>
      </c>
      <c r="AO19" s="112">
        <v>274</v>
      </c>
    </row>
    <row r="20" spans="2:41" ht="15.75" customHeight="1" thickBot="1">
      <c r="B20" s="114" t="s">
        <v>52</v>
      </c>
      <c r="C20" s="107" t="s">
        <v>131</v>
      </c>
      <c r="D20" s="100">
        <f t="shared" si="0"/>
        <v>4405</v>
      </c>
      <c r="E20" s="115">
        <f t="shared" si="1"/>
        <v>4232</v>
      </c>
      <c r="F20" s="100">
        <v>147</v>
      </c>
      <c r="G20" s="100">
        <v>1169</v>
      </c>
      <c r="H20" s="100">
        <v>1923</v>
      </c>
      <c r="I20" s="100">
        <v>255</v>
      </c>
      <c r="J20" s="100">
        <v>738</v>
      </c>
      <c r="K20" s="100">
        <f t="shared" si="8"/>
        <v>21</v>
      </c>
      <c r="L20" s="100">
        <v>2</v>
      </c>
      <c r="M20" s="113">
        <v>19</v>
      </c>
      <c r="N20" s="104" t="s">
        <v>237</v>
      </c>
      <c r="O20" s="102" t="s">
        <v>237</v>
      </c>
      <c r="P20" s="102" t="s">
        <v>237</v>
      </c>
      <c r="Q20" s="100">
        <f t="shared" si="2"/>
        <v>130</v>
      </c>
      <c r="R20" s="100">
        <v>102</v>
      </c>
      <c r="S20" s="105">
        <v>28</v>
      </c>
      <c r="T20" s="100">
        <f t="shared" si="6"/>
        <v>22</v>
      </c>
      <c r="U20" s="100">
        <v>2</v>
      </c>
      <c r="V20" s="105">
        <v>20</v>
      </c>
      <c r="W20" s="106" t="s">
        <v>239</v>
      </c>
      <c r="Z20" s="116"/>
      <c r="AA20" s="117"/>
      <c r="AB20" s="118"/>
      <c r="AC20" s="119"/>
      <c r="AD20" s="118"/>
      <c r="AE20" s="118"/>
      <c r="AF20" s="118"/>
      <c r="AG20" s="118"/>
      <c r="AH20" s="118"/>
      <c r="AI20" s="118"/>
      <c r="AJ20" s="118"/>
      <c r="AK20" s="120"/>
      <c r="AL20" s="118"/>
      <c r="AM20" s="118"/>
      <c r="AN20" s="118"/>
      <c r="AO20" s="121"/>
    </row>
    <row r="21" spans="2:41" ht="15.75" customHeight="1">
      <c r="B21" s="114" t="s">
        <v>53</v>
      </c>
      <c r="C21" s="107" t="s">
        <v>132</v>
      </c>
      <c r="D21" s="100">
        <f t="shared" si="0"/>
        <v>4513</v>
      </c>
      <c r="E21" s="101">
        <f t="shared" si="1"/>
        <v>4336</v>
      </c>
      <c r="F21" s="100">
        <v>151</v>
      </c>
      <c r="G21" s="100">
        <v>1187</v>
      </c>
      <c r="H21" s="100">
        <v>1926</v>
      </c>
      <c r="I21" s="100">
        <v>307</v>
      </c>
      <c r="J21" s="100">
        <v>765</v>
      </c>
      <c r="K21" s="100">
        <f t="shared" si="8"/>
        <v>26</v>
      </c>
      <c r="L21" s="100">
        <v>4</v>
      </c>
      <c r="M21" s="113">
        <v>22</v>
      </c>
      <c r="N21" s="104" t="s">
        <v>237</v>
      </c>
      <c r="O21" s="102" t="s">
        <v>237</v>
      </c>
      <c r="P21" s="102" t="s">
        <v>237</v>
      </c>
      <c r="Q21" s="100">
        <f t="shared" si="2"/>
        <v>126</v>
      </c>
      <c r="R21" s="100">
        <v>94</v>
      </c>
      <c r="S21" s="105">
        <v>32</v>
      </c>
      <c r="T21" s="100">
        <f t="shared" si="6"/>
        <v>25</v>
      </c>
      <c r="U21" s="100">
        <v>3</v>
      </c>
      <c r="V21" s="105">
        <v>22</v>
      </c>
      <c r="W21" s="106" t="s">
        <v>239</v>
      </c>
      <c r="Z21" s="59"/>
      <c r="AA21" s="35"/>
      <c r="AB21" s="122"/>
      <c r="AC21" s="122"/>
      <c r="AD21" s="122"/>
      <c r="AE21" s="122"/>
      <c r="AF21" s="122"/>
      <c r="AG21" s="122"/>
      <c r="AH21" s="122"/>
      <c r="AI21" s="122"/>
      <c r="AJ21" s="122"/>
      <c r="AK21" s="123"/>
      <c r="AL21" s="122"/>
      <c r="AM21" s="122"/>
      <c r="AN21" s="122"/>
      <c r="AO21" s="123"/>
    </row>
    <row r="22" spans="2:41" ht="15.75" customHeight="1" thickBot="1">
      <c r="B22" s="124" t="s">
        <v>259</v>
      </c>
      <c r="C22" s="107" t="s">
        <v>133</v>
      </c>
      <c r="D22" s="100">
        <f t="shared" si="0"/>
        <v>4640</v>
      </c>
      <c r="E22" s="101">
        <f t="shared" si="1"/>
        <v>4412</v>
      </c>
      <c r="F22" s="125">
        <v>140</v>
      </c>
      <c r="G22" s="125">
        <v>1187</v>
      </c>
      <c r="H22" s="125">
        <v>1977</v>
      </c>
      <c r="I22" s="125">
        <v>327</v>
      </c>
      <c r="J22" s="125">
        <v>781</v>
      </c>
      <c r="K22" s="100">
        <f t="shared" si="8"/>
        <v>63</v>
      </c>
      <c r="L22" s="125">
        <v>9</v>
      </c>
      <c r="M22" s="125">
        <v>54</v>
      </c>
      <c r="N22" s="104" t="s">
        <v>237</v>
      </c>
      <c r="O22" s="102" t="s">
        <v>237</v>
      </c>
      <c r="P22" s="102" t="s">
        <v>237</v>
      </c>
      <c r="Q22" s="100">
        <f t="shared" si="2"/>
        <v>141</v>
      </c>
      <c r="R22" s="125">
        <v>113</v>
      </c>
      <c r="S22" s="125">
        <v>28</v>
      </c>
      <c r="T22" s="100">
        <f t="shared" si="6"/>
        <v>24</v>
      </c>
      <c r="U22" s="125">
        <v>3</v>
      </c>
      <c r="V22" s="126">
        <v>21</v>
      </c>
      <c r="W22" s="106" t="s">
        <v>239</v>
      </c>
      <c r="Z22" s="59"/>
      <c r="AA22" s="38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L22" s="122"/>
      <c r="AM22" s="122"/>
      <c r="AN22" s="122"/>
      <c r="AO22" s="123"/>
    </row>
    <row r="23" spans="2:46" ht="15.75" customHeight="1">
      <c r="B23" s="114" t="s">
        <v>260</v>
      </c>
      <c r="C23" s="107" t="s">
        <v>134</v>
      </c>
      <c r="D23" s="127">
        <f t="shared" si="0"/>
        <v>4673</v>
      </c>
      <c r="E23" s="115">
        <f t="shared" si="1"/>
        <v>4443</v>
      </c>
      <c r="F23" s="100">
        <v>136</v>
      </c>
      <c r="G23" s="100">
        <v>1199</v>
      </c>
      <c r="H23" s="100">
        <v>1996</v>
      </c>
      <c r="I23" s="100">
        <v>351</v>
      </c>
      <c r="J23" s="100">
        <v>761</v>
      </c>
      <c r="K23" s="100">
        <f t="shared" si="8"/>
        <v>50</v>
      </c>
      <c r="L23" s="100">
        <v>8</v>
      </c>
      <c r="M23" s="113">
        <v>42</v>
      </c>
      <c r="N23" s="104" t="s">
        <v>237</v>
      </c>
      <c r="O23" s="102" t="s">
        <v>237</v>
      </c>
      <c r="P23" s="102" t="s">
        <v>237</v>
      </c>
      <c r="Q23" s="113">
        <f t="shared" si="2"/>
        <v>155</v>
      </c>
      <c r="R23" s="100">
        <f>93+30</f>
        <v>123</v>
      </c>
      <c r="S23" s="105">
        <v>32</v>
      </c>
      <c r="T23" s="100">
        <f>SUM(U23:W23)</f>
        <v>25</v>
      </c>
      <c r="U23" s="113">
        <v>1</v>
      </c>
      <c r="V23" s="105">
        <v>19</v>
      </c>
      <c r="W23" s="112">
        <v>5</v>
      </c>
      <c r="Z23" s="61"/>
      <c r="AA23" s="35"/>
      <c r="AB23" s="63"/>
      <c r="AC23" s="64" t="s">
        <v>159</v>
      </c>
      <c r="AD23" s="65"/>
      <c r="AE23" s="65"/>
      <c r="AF23" s="65"/>
      <c r="AG23" s="65"/>
      <c r="AH23" s="65"/>
      <c r="AI23" s="63" t="s">
        <v>159</v>
      </c>
      <c r="AJ23" s="128"/>
      <c r="AK23" s="128"/>
      <c r="AL23" s="65"/>
      <c r="AM23" s="65"/>
      <c r="AN23" s="65"/>
      <c r="AO23" s="129"/>
      <c r="AP23" s="65"/>
      <c r="AQ23" s="130" t="s">
        <v>261</v>
      </c>
      <c r="AR23" s="129"/>
      <c r="AS23" s="65"/>
      <c r="AT23" s="70"/>
    </row>
    <row r="24" spans="2:46" ht="15.75" customHeight="1" thickBot="1">
      <c r="B24" s="114"/>
      <c r="C24" s="131"/>
      <c r="D24" s="100"/>
      <c r="E24" s="115"/>
      <c r="F24" s="113"/>
      <c r="G24" s="113"/>
      <c r="H24" s="113"/>
      <c r="I24" s="113"/>
      <c r="J24" s="113"/>
      <c r="K24" s="113"/>
      <c r="L24" s="113"/>
      <c r="M24" s="113"/>
      <c r="O24" s="132"/>
      <c r="Q24" s="113"/>
      <c r="R24" s="113"/>
      <c r="S24" s="133"/>
      <c r="T24" s="113"/>
      <c r="U24" s="113"/>
      <c r="V24" s="133"/>
      <c r="W24" s="121"/>
      <c r="Z24" s="71"/>
      <c r="AA24" s="35"/>
      <c r="AB24" s="72"/>
      <c r="AC24" s="73" t="s">
        <v>154</v>
      </c>
      <c r="AD24" s="134" t="s">
        <v>262</v>
      </c>
      <c r="AE24" s="135"/>
      <c r="AF24" s="134" t="s">
        <v>263</v>
      </c>
      <c r="AG24" s="136"/>
      <c r="AH24" s="136"/>
      <c r="AI24" s="72" t="s">
        <v>154</v>
      </c>
      <c r="AJ24" s="137" t="s">
        <v>264</v>
      </c>
      <c r="AK24" s="138"/>
      <c r="AL24" s="139" t="s">
        <v>265</v>
      </c>
      <c r="AM24" s="140"/>
      <c r="AN24" s="139" t="s">
        <v>266</v>
      </c>
      <c r="AO24" s="140"/>
      <c r="AP24" s="141" t="s">
        <v>171</v>
      </c>
      <c r="AQ24" s="105"/>
      <c r="AR24" s="77" t="s">
        <v>173</v>
      </c>
      <c r="AS24" s="77" t="s">
        <v>174</v>
      </c>
      <c r="AT24" s="142"/>
    </row>
    <row r="25" spans="2:46" ht="15.75" customHeight="1" thickBot="1">
      <c r="B25" s="143"/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4"/>
      <c r="T25" s="145"/>
      <c r="U25" s="145"/>
      <c r="V25" s="144"/>
      <c r="W25" s="144"/>
      <c r="Z25" s="71"/>
      <c r="AA25" s="35"/>
      <c r="AB25" s="72" t="s">
        <v>181</v>
      </c>
      <c r="AC25" s="73" t="s">
        <v>160</v>
      </c>
      <c r="AD25" s="74" t="s">
        <v>267</v>
      </c>
      <c r="AE25" s="72"/>
      <c r="AF25" s="72"/>
      <c r="AG25" s="72"/>
      <c r="AH25" s="72"/>
      <c r="AI25" s="72" t="s">
        <v>190</v>
      </c>
      <c r="AJ25" s="146" t="s">
        <v>268</v>
      </c>
      <c r="AK25" s="146" t="s">
        <v>269</v>
      </c>
      <c r="AL25" s="72" t="s">
        <v>270</v>
      </c>
      <c r="AM25" s="78" t="s">
        <v>271</v>
      </c>
      <c r="AN25" s="147" t="s">
        <v>272</v>
      </c>
      <c r="AO25" s="148" t="s">
        <v>273</v>
      </c>
      <c r="AP25" s="149" t="s">
        <v>274</v>
      </c>
      <c r="AQ25" s="105" t="s">
        <v>275</v>
      </c>
      <c r="AR25" s="77"/>
      <c r="AS25" s="77"/>
      <c r="AT25" s="80"/>
    </row>
    <row r="26" spans="2:46" ht="15.75" customHeight="1">
      <c r="B26" s="61"/>
      <c r="C26" s="123"/>
      <c r="D26" s="63"/>
      <c r="E26" s="64" t="s">
        <v>154</v>
      </c>
      <c r="F26" s="65"/>
      <c r="G26" s="65"/>
      <c r="H26" s="65"/>
      <c r="I26" s="65"/>
      <c r="J26" s="65"/>
      <c r="K26" s="66" t="s">
        <v>155</v>
      </c>
      <c r="L26" s="67"/>
      <c r="M26" s="67"/>
      <c r="N26" s="68" t="s">
        <v>156</v>
      </c>
      <c r="O26" s="69"/>
      <c r="P26" s="69"/>
      <c r="Q26" s="68" t="s">
        <v>157</v>
      </c>
      <c r="R26" s="65"/>
      <c r="S26" s="65"/>
      <c r="T26" s="65"/>
      <c r="U26" s="63" t="s">
        <v>158</v>
      </c>
      <c r="V26" s="65"/>
      <c r="W26" s="65"/>
      <c r="X26" s="70"/>
      <c r="Y26" s="150"/>
      <c r="Z26" s="71"/>
      <c r="AA26" s="35"/>
      <c r="AB26" s="72"/>
      <c r="AC26" s="73" t="s">
        <v>182</v>
      </c>
      <c r="AD26" s="74" t="s">
        <v>276</v>
      </c>
      <c r="AE26" s="72" t="s">
        <v>224</v>
      </c>
      <c r="AF26" s="72" t="s">
        <v>277</v>
      </c>
      <c r="AG26" s="72" t="s">
        <v>278</v>
      </c>
      <c r="AH26" s="72" t="s">
        <v>279</v>
      </c>
      <c r="AI26" s="72" t="s">
        <v>205</v>
      </c>
      <c r="AJ26" s="151"/>
      <c r="AK26" s="151"/>
      <c r="AL26" s="78" t="s">
        <v>280</v>
      </c>
      <c r="AM26" s="78" t="s">
        <v>206</v>
      </c>
      <c r="AN26" s="152"/>
      <c r="AO26" s="153" t="s">
        <v>281</v>
      </c>
      <c r="AP26" s="149" t="s">
        <v>282</v>
      </c>
      <c r="AQ26" s="105"/>
      <c r="AR26" s="77" t="s">
        <v>283</v>
      </c>
      <c r="AS26" s="77"/>
      <c r="AT26" s="80" t="s">
        <v>204</v>
      </c>
    </row>
    <row r="27" spans="2:46" ht="15.75" customHeight="1">
      <c r="B27" s="71"/>
      <c r="C27" s="123"/>
      <c r="D27" s="72"/>
      <c r="E27" s="73" t="s">
        <v>160</v>
      </c>
      <c r="F27" s="74" t="s">
        <v>161</v>
      </c>
      <c r="G27" s="74" t="s">
        <v>162</v>
      </c>
      <c r="H27" s="74" t="s">
        <v>163</v>
      </c>
      <c r="I27" s="74" t="s">
        <v>164</v>
      </c>
      <c r="J27" s="74" t="s">
        <v>165</v>
      </c>
      <c r="K27" s="74" t="s">
        <v>166</v>
      </c>
      <c r="L27" s="74" t="s">
        <v>155</v>
      </c>
      <c r="M27" s="74" t="s">
        <v>155</v>
      </c>
      <c r="N27" s="74" t="s">
        <v>167</v>
      </c>
      <c r="O27" s="75" t="s">
        <v>168</v>
      </c>
      <c r="P27" s="76"/>
      <c r="Q27" s="77" t="s">
        <v>169</v>
      </c>
      <c r="R27" s="154" t="s">
        <v>284</v>
      </c>
      <c r="S27" s="155" t="s">
        <v>285</v>
      </c>
      <c r="T27" s="74" t="s">
        <v>171</v>
      </c>
      <c r="U27" s="72" t="s">
        <v>172</v>
      </c>
      <c r="V27" s="74" t="s">
        <v>173</v>
      </c>
      <c r="W27" s="74" t="s">
        <v>174</v>
      </c>
      <c r="X27" s="79"/>
      <c r="Y27" s="156"/>
      <c r="Z27" s="71"/>
      <c r="AA27" s="35"/>
      <c r="AB27" s="72"/>
      <c r="AC27" s="73"/>
      <c r="AD27" s="74" t="s">
        <v>286</v>
      </c>
      <c r="AE27" s="72"/>
      <c r="AF27" s="72"/>
      <c r="AG27" s="72"/>
      <c r="AH27" s="72"/>
      <c r="AI27" s="72" t="s">
        <v>215</v>
      </c>
      <c r="AJ27" s="151"/>
      <c r="AK27" s="151"/>
      <c r="AL27" s="78" t="s">
        <v>287</v>
      </c>
      <c r="AM27" s="78" t="s">
        <v>288</v>
      </c>
      <c r="AN27" s="152"/>
      <c r="AO27" s="157" t="s">
        <v>289</v>
      </c>
      <c r="AP27" s="149" t="s">
        <v>290</v>
      </c>
      <c r="AQ27" s="105" t="s">
        <v>291</v>
      </c>
      <c r="AR27" s="77"/>
      <c r="AS27" s="77"/>
      <c r="AT27" s="80"/>
    </row>
    <row r="28" spans="2:46" ht="15.75" customHeight="1">
      <c r="B28" s="71"/>
      <c r="C28" s="158"/>
      <c r="D28" s="72" t="s">
        <v>181</v>
      </c>
      <c r="E28" s="73" t="s">
        <v>182</v>
      </c>
      <c r="F28" s="74"/>
      <c r="G28" s="74"/>
      <c r="H28" s="74" t="s">
        <v>183</v>
      </c>
      <c r="I28" s="74"/>
      <c r="J28" s="74" t="s">
        <v>184</v>
      </c>
      <c r="K28" s="74" t="s">
        <v>185</v>
      </c>
      <c r="L28" s="74"/>
      <c r="M28" s="74"/>
      <c r="N28" s="81" t="s">
        <v>186</v>
      </c>
      <c r="O28" s="74"/>
      <c r="P28" s="74"/>
      <c r="Q28" s="77" t="s">
        <v>187</v>
      </c>
      <c r="R28" s="159"/>
      <c r="S28" s="160"/>
      <c r="T28" s="74" t="s">
        <v>189</v>
      </c>
      <c r="U28" s="72"/>
      <c r="V28" s="74"/>
      <c r="W28" s="74"/>
      <c r="X28" s="82"/>
      <c r="Y28" s="156"/>
      <c r="Z28" s="86"/>
      <c r="AA28" s="36"/>
      <c r="AB28" s="88"/>
      <c r="AC28" s="89"/>
      <c r="AD28" s="90"/>
      <c r="AE28" s="88"/>
      <c r="AF28" s="88"/>
      <c r="AG28" s="88"/>
      <c r="AH28" s="88"/>
      <c r="AI28" s="88"/>
      <c r="AJ28" s="161"/>
      <c r="AK28" s="161"/>
      <c r="AL28" s="162"/>
      <c r="AM28" s="162"/>
      <c r="AN28" s="163"/>
      <c r="AO28" s="164" t="s">
        <v>292</v>
      </c>
      <c r="AP28" s="165" t="s">
        <v>293</v>
      </c>
      <c r="AQ28" s="166"/>
      <c r="AR28" s="94" t="s">
        <v>294</v>
      </c>
      <c r="AS28" s="94" t="s">
        <v>232</v>
      </c>
      <c r="AT28" s="97"/>
    </row>
    <row r="29" spans="2:46" ht="15.75" customHeight="1">
      <c r="B29" s="71"/>
      <c r="C29" s="167"/>
      <c r="D29" s="72"/>
      <c r="E29" s="73"/>
      <c r="F29" s="74"/>
      <c r="G29" s="74"/>
      <c r="H29" s="74" t="s">
        <v>194</v>
      </c>
      <c r="I29" s="74" t="s">
        <v>195</v>
      </c>
      <c r="J29" s="74" t="s">
        <v>196</v>
      </c>
      <c r="K29" s="74"/>
      <c r="L29" s="74" t="s">
        <v>166</v>
      </c>
      <c r="M29" s="74" t="s">
        <v>197</v>
      </c>
      <c r="N29" s="74"/>
      <c r="O29" s="84" t="s">
        <v>198</v>
      </c>
      <c r="P29" s="84" t="s">
        <v>199</v>
      </c>
      <c r="Q29" s="77" t="s">
        <v>200</v>
      </c>
      <c r="R29" s="159"/>
      <c r="S29" s="160"/>
      <c r="T29" s="74" t="s">
        <v>202</v>
      </c>
      <c r="U29" s="72"/>
      <c r="V29" s="74" t="s">
        <v>203</v>
      </c>
      <c r="W29" s="74" t="s">
        <v>172</v>
      </c>
      <c r="X29" s="82" t="s">
        <v>204</v>
      </c>
      <c r="Y29" s="156"/>
      <c r="Z29" s="168" t="s">
        <v>295</v>
      </c>
      <c r="AA29" s="37" t="s">
        <v>296</v>
      </c>
      <c r="AB29" s="100">
        <f aca="true" t="shared" si="9" ref="AB29:AB39">AC29+AI29+AQ29</f>
        <v>2341</v>
      </c>
      <c r="AC29" s="101">
        <f aca="true" t="shared" si="10" ref="AC29:AC39">SUM(AD29:AH29)</f>
        <v>1549</v>
      </c>
      <c r="AD29" s="100">
        <v>262</v>
      </c>
      <c r="AE29" s="100">
        <v>459</v>
      </c>
      <c r="AF29" s="100">
        <v>782</v>
      </c>
      <c r="AG29" s="100">
        <v>3</v>
      </c>
      <c r="AH29" s="100">
        <v>43</v>
      </c>
      <c r="AI29" s="100">
        <f aca="true" t="shared" si="11" ref="AI29:AI37">SUM(AL29:AP29)</f>
        <v>527</v>
      </c>
      <c r="AJ29" s="169" t="s">
        <v>244</v>
      </c>
      <c r="AK29" s="170" t="s">
        <v>244</v>
      </c>
      <c r="AL29" s="100">
        <v>66</v>
      </c>
      <c r="AM29" s="105">
        <v>66</v>
      </c>
      <c r="AN29" s="171">
        <v>177</v>
      </c>
      <c r="AO29" s="113">
        <v>151</v>
      </c>
      <c r="AP29" s="133">
        <v>67</v>
      </c>
      <c r="AQ29" s="172">
        <f aca="true" t="shared" si="12" ref="AQ29:AQ34">AR29+AS29</f>
        <v>265</v>
      </c>
      <c r="AR29" s="172">
        <v>56</v>
      </c>
      <c r="AS29" s="172">
        <v>209</v>
      </c>
      <c r="AT29" s="173" t="s">
        <v>239</v>
      </c>
    </row>
    <row r="30" spans="2:46" ht="15.75" customHeight="1">
      <c r="B30" s="71"/>
      <c r="C30" s="167"/>
      <c r="D30" s="72"/>
      <c r="E30" s="73"/>
      <c r="F30" s="74"/>
      <c r="G30" s="74"/>
      <c r="H30" s="74" t="s">
        <v>210</v>
      </c>
      <c r="I30" s="74"/>
      <c r="J30" s="74" t="s">
        <v>211</v>
      </c>
      <c r="K30" s="74"/>
      <c r="L30" s="74"/>
      <c r="M30" s="74"/>
      <c r="N30" s="74"/>
      <c r="O30" s="74"/>
      <c r="P30" s="74"/>
      <c r="Q30" s="85" t="s">
        <v>212</v>
      </c>
      <c r="R30" s="159"/>
      <c r="S30" s="160"/>
      <c r="T30" s="74" t="s">
        <v>214</v>
      </c>
      <c r="U30" s="72"/>
      <c r="V30" s="74"/>
      <c r="W30" s="74"/>
      <c r="X30" s="82"/>
      <c r="Y30" s="156"/>
      <c r="Z30" s="109" t="s">
        <v>53</v>
      </c>
      <c r="AA30" s="37" t="s">
        <v>297</v>
      </c>
      <c r="AB30" s="100">
        <f t="shared" si="9"/>
        <v>2785</v>
      </c>
      <c r="AC30" s="101">
        <f t="shared" si="10"/>
        <v>1850</v>
      </c>
      <c r="AD30" s="100">
        <v>292</v>
      </c>
      <c r="AE30" s="100">
        <v>705</v>
      </c>
      <c r="AF30" s="100">
        <v>827</v>
      </c>
      <c r="AG30" s="100">
        <v>3</v>
      </c>
      <c r="AH30" s="100">
        <v>23</v>
      </c>
      <c r="AI30" s="100">
        <f t="shared" si="11"/>
        <v>653</v>
      </c>
      <c r="AJ30" s="174" t="s">
        <v>244</v>
      </c>
      <c r="AK30" s="175" t="s">
        <v>244</v>
      </c>
      <c r="AL30" s="100">
        <v>75</v>
      </c>
      <c r="AM30" s="105">
        <v>78</v>
      </c>
      <c r="AN30" s="100">
        <v>252</v>
      </c>
      <c r="AO30" s="113">
        <v>181</v>
      </c>
      <c r="AP30" s="133">
        <v>67</v>
      </c>
      <c r="AQ30" s="172">
        <f t="shared" si="12"/>
        <v>282</v>
      </c>
      <c r="AR30" s="172">
        <v>66</v>
      </c>
      <c r="AS30" s="172">
        <v>216</v>
      </c>
      <c r="AT30" s="173" t="s">
        <v>239</v>
      </c>
    </row>
    <row r="31" spans="2:46" ht="15.75" customHeight="1">
      <c r="B31" s="86"/>
      <c r="C31" s="176"/>
      <c r="D31" s="88"/>
      <c r="E31" s="89"/>
      <c r="F31" s="90" t="s">
        <v>221</v>
      </c>
      <c r="G31" s="90" t="s">
        <v>222</v>
      </c>
      <c r="H31" s="90" t="s">
        <v>223</v>
      </c>
      <c r="I31" s="90" t="s">
        <v>224</v>
      </c>
      <c r="J31" s="90"/>
      <c r="K31" s="90"/>
      <c r="L31" s="91" t="s">
        <v>225</v>
      </c>
      <c r="M31" s="90" t="s">
        <v>226</v>
      </c>
      <c r="N31" s="90"/>
      <c r="O31" s="92" t="s">
        <v>227</v>
      </c>
      <c r="P31" s="93"/>
      <c r="Q31" s="94"/>
      <c r="R31" s="177"/>
      <c r="S31" s="178"/>
      <c r="T31" s="90"/>
      <c r="U31" s="88"/>
      <c r="V31" s="90" t="s">
        <v>229</v>
      </c>
      <c r="W31" s="90"/>
      <c r="X31" s="96"/>
      <c r="Y31" s="156"/>
      <c r="Z31" s="71" t="s">
        <v>259</v>
      </c>
      <c r="AA31" s="37" t="s">
        <v>298</v>
      </c>
      <c r="AB31" s="18">
        <f t="shared" si="9"/>
        <v>2903</v>
      </c>
      <c r="AC31" s="101">
        <f t="shared" si="10"/>
        <v>1998</v>
      </c>
      <c r="AD31" s="105">
        <v>303</v>
      </c>
      <c r="AE31" s="105">
        <v>836</v>
      </c>
      <c r="AF31" s="105">
        <v>833</v>
      </c>
      <c r="AG31" s="105">
        <v>1</v>
      </c>
      <c r="AH31" s="105">
        <v>25</v>
      </c>
      <c r="AI31" s="100">
        <f t="shared" si="11"/>
        <v>620</v>
      </c>
      <c r="AJ31" s="174" t="s">
        <v>244</v>
      </c>
      <c r="AK31" s="175" t="s">
        <v>244</v>
      </c>
      <c r="AL31" s="105">
        <v>73</v>
      </c>
      <c r="AM31" s="105">
        <v>89</v>
      </c>
      <c r="AN31" s="105">
        <v>235</v>
      </c>
      <c r="AO31" s="133">
        <v>162</v>
      </c>
      <c r="AP31" s="133">
        <v>61</v>
      </c>
      <c r="AQ31" s="172">
        <f t="shared" si="12"/>
        <v>285</v>
      </c>
      <c r="AR31" s="105">
        <v>61</v>
      </c>
      <c r="AS31" s="105">
        <v>224</v>
      </c>
      <c r="AT31" s="106" t="s">
        <v>239</v>
      </c>
    </row>
    <row r="32" spans="2:46" ht="15.75" customHeight="1">
      <c r="B32" s="114"/>
      <c r="C32" s="179"/>
      <c r="D32" s="127"/>
      <c r="E32" s="115"/>
      <c r="F32" s="100"/>
      <c r="G32" s="100"/>
      <c r="H32" s="100"/>
      <c r="I32" s="100"/>
      <c r="J32" s="100"/>
      <c r="K32" s="100"/>
      <c r="L32" s="100"/>
      <c r="M32" s="100"/>
      <c r="N32" s="100"/>
      <c r="O32" s="180"/>
      <c r="P32" s="180"/>
      <c r="Q32" s="113"/>
      <c r="R32" s="100"/>
      <c r="S32" s="100"/>
      <c r="T32" s="105"/>
      <c r="U32" s="100"/>
      <c r="V32" s="113"/>
      <c r="W32" s="105"/>
      <c r="X32" s="112"/>
      <c r="Y32" s="123"/>
      <c r="Z32" s="114" t="s">
        <v>63</v>
      </c>
      <c r="AA32" s="37" t="s">
        <v>299</v>
      </c>
      <c r="AB32" s="100">
        <f t="shared" si="9"/>
        <v>3204</v>
      </c>
      <c r="AC32" s="101">
        <f t="shared" si="10"/>
        <v>2229</v>
      </c>
      <c r="AD32" s="100">
        <v>311</v>
      </c>
      <c r="AE32" s="100">
        <v>1054</v>
      </c>
      <c r="AF32" s="100">
        <v>832</v>
      </c>
      <c r="AG32" s="100">
        <v>1</v>
      </c>
      <c r="AH32" s="100">
        <v>31</v>
      </c>
      <c r="AI32" s="100">
        <f t="shared" si="11"/>
        <v>703</v>
      </c>
      <c r="AJ32" s="174" t="s">
        <v>244</v>
      </c>
      <c r="AK32" s="175" t="s">
        <v>244</v>
      </c>
      <c r="AL32" s="100">
        <v>76</v>
      </c>
      <c r="AM32" s="105">
        <v>118</v>
      </c>
      <c r="AN32" s="100">
        <v>232</v>
      </c>
      <c r="AO32" s="113">
        <v>204</v>
      </c>
      <c r="AP32" s="133">
        <v>73</v>
      </c>
      <c r="AQ32" s="181">
        <f t="shared" si="12"/>
        <v>272</v>
      </c>
      <c r="AR32" s="172">
        <v>69</v>
      </c>
      <c r="AS32" s="172">
        <v>203</v>
      </c>
      <c r="AT32" s="173">
        <v>7</v>
      </c>
    </row>
    <row r="33" spans="2:46" ht="15.75" customHeight="1">
      <c r="B33" s="114" t="s">
        <v>300</v>
      </c>
      <c r="C33" s="182" t="s">
        <v>302</v>
      </c>
      <c r="D33" s="183">
        <f aca="true" t="shared" si="13" ref="D33:D40">E33+K33+Q33+U33</f>
        <v>4955</v>
      </c>
      <c r="E33" s="184">
        <f aca="true" t="shared" si="14" ref="E33:E40">SUM(F33:J33)</f>
        <v>4705</v>
      </c>
      <c r="F33" s="102">
        <v>125</v>
      </c>
      <c r="G33" s="102">
        <v>1201</v>
      </c>
      <c r="H33" s="102">
        <v>2077</v>
      </c>
      <c r="I33" s="102">
        <v>405</v>
      </c>
      <c r="J33" s="102">
        <v>897</v>
      </c>
      <c r="K33" s="102">
        <f>SUM(L33:M33)</f>
        <v>65</v>
      </c>
      <c r="L33" s="102">
        <v>8</v>
      </c>
      <c r="M33" s="102">
        <v>57</v>
      </c>
      <c r="N33" s="185" t="s">
        <v>237</v>
      </c>
      <c r="O33" s="185" t="s">
        <v>237</v>
      </c>
      <c r="P33" s="185" t="s">
        <v>237</v>
      </c>
      <c r="Q33" s="110">
        <f>SUM(R33:T33)</f>
        <v>159</v>
      </c>
      <c r="R33" s="102">
        <v>90</v>
      </c>
      <c r="S33" s="102">
        <v>39</v>
      </c>
      <c r="T33" s="186">
        <v>30</v>
      </c>
      <c r="U33" s="102">
        <f>SUM(V35:X35)</f>
        <v>26</v>
      </c>
      <c r="V33" s="110">
        <v>1</v>
      </c>
      <c r="W33" s="186">
        <v>25</v>
      </c>
      <c r="X33" s="108" t="s">
        <v>17</v>
      </c>
      <c r="Y33" s="104"/>
      <c r="Z33" s="114" t="s">
        <v>58</v>
      </c>
      <c r="AA33" s="37" t="s">
        <v>302</v>
      </c>
      <c r="AB33" s="100">
        <f t="shared" si="9"/>
        <v>3318</v>
      </c>
      <c r="AC33" s="101">
        <f t="shared" si="10"/>
        <v>2396</v>
      </c>
      <c r="AD33" s="100">
        <v>301</v>
      </c>
      <c r="AE33" s="100">
        <v>1235</v>
      </c>
      <c r="AF33" s="100">
        <v>827</v>
      </c>
      <c r="AG33" s="100">
        <v>2</v>
      </c>
      <c r="AH33" s="100">
        <v>31</v>
      </c>
      <c r="AI33" s="100">
        <f t="shared" si="11"/>
        <v>647</v>
      </c>
      <c r="AJ33" s="174" t="s">
        <v>244</v>
      </c>
      <c r="AK33" s="175" t="s">
        <v>244</v>
      </c>
      <c r="AL33" s="100">
        <v>81</v>
      </c>
      <c r="AM33" s="105">
        <v>85</v>
      </c>
      <c r="AN33" s="100">
        <v>222</v>
      </c>
      <c r="AO33" s="113">
        <v>184</v>
      </c>
      <c r="AP33" s="133">
        <v>75</v>
      </c>
      <c r="AQ33" s="181">
        <f t="shared" si="12"/>
        <v>275</v>
      </c>
      <c r="AR33" s="172">
        <v>65</v>
      </c>
      <c r="AS33" s="172">
        <v>210</v>
      </c>
      <c r="AT33" s="173" t="s">
        <v>304</v>
      </c>
    </row>
    <row r="34" spans="2:46" ht="15.75" customHeight="1">
      <c r="B34" s="114" t="s">
        <v>305</v>
      </c>
      <c r="C34" s="182" t="s">
        <v>307</v>
      </c>
      <c r="D34" s="183">
        <f t="shared" si="13"/>
        <v>5052</v>
      </c>
      <c r="E34" s="184">
        <f t="shared" si="14"/>
        <v>4807</v>
      </c>
      <c r="F34" s="102">
        <v>115</v>
      </c>
      <c r="G34" s="102">
        <v>1214</v>
      </c>
      <c r="H34" s="102">
        <v>2182</v>
      </c>
      <c r="I34" s="102">
        <v>431</v>
      </c>
      <c r="J34" s="102">
        <v>865</v>
      </c>
      <c r="K34" s="102">
        <f>SUM(L34:M34)</f>
        <v>66</v>
      </c>
      <c r="L34" s="102">
        <v>11</v>
      </c>
      <c r="M34" s="102">
        <v>55</v>
      </c>
      <c r="N34" s="185" t="s">
        <v>237</v>
      </c>
      <c r="O34" s="185" t="s">
        <v>237</v>
      </c>
      <c r="P34" s="185" t="s">
        <v>237</v>
      </c>
      <c r="Q34" s="110">
        <f>SUM(R34:T34)</f>
        <v>152</v>
      </c>
      <c r="R34" s="102">
        <v>79</v>
      </c>
      <c r="S34" s="102">
        <v>36</v>
      </c>
      <c r="T34" s="186">
        <v>37</v>
      </c>
      <c r="U34" s="102">
        <f>SUM(V36:X36)</f>
        <v>27</v>
      </c>
      <c r="V34" s="110">
        <v>1</v>
      </c>
      <c r="W34" s="186">
        <v>25</v>
      </c>
      <c r="X34" s="108" t="s">
        <v>17</v>
      </c>
      <c r="Y34" s="104"/>
      <c r="Z34" s="114" t="s">
        <v>308</v>
      </c>
      <c r="AA34" s="37" t="s">
        <v>136</v>
      </c>
      <c r="AB34" s="100">
        <f t="shared" si="9"/>
        <v>3435</v>
      </c>
      <c r="AC34" s="101">
        <f t="shared" si="10"/>
        <v>2470</v>
      </c>
      <c r="AD34" s="100">
        <v>299</v>
      </c>
      <c r="AE34" s="100">
        <v>1290</v>
      </c>
      <c r="AF34" s="100">
        <v>842</v>
      </c>
      <c r="AG34" s="100">
        <v>1</v>
      </c>
      <c r="AH34" s="100">
        <v>38</v>
      </c>
      <c r="AI34" s="100">
        <f t="shared" si="11"/>
        <v>723</v>
      </c>
      <c r="AJ34" s="174" t="s">
        <v>244</v>
      </c>
      <c r="AK34" s="175" t="s">
        <v>244</v>
      </c>
      <c r="AL34" s="100">
        <v>101</v>
      </c>
      <c r="AM34" s="105">
        <v>115</v>
      </c>
      <c r="AN34" s="100">
        <v>230</v>
      </c>
      <c r="AO34" s="113">
        <v>197</v>
      </c>
      <c r="AP34" s="133">
        <v>80</v>
      </c>
      <c r="AQ34" s="181">
        <f t="shared" si="12"/>
        <v>242</v>
      </c>
      <c r="AR34" s="172">
        <v>58</v>
      </c>
      <c r="AS34" s="172">
        <v>184</v>
      </c>
      <c r="AT34" s="173" t="s">
        <v>304</v>
      </c>
    </row>
    <row r="35" spans="2:46" ht="15.75" customHeight="1">
      <c r="B35" s="114" t="s">
        <v>309</v>
      </c>
      <c r="C35" s="182" t="s">
        <v>137</v>
      </c>
      <c r="D35" s="183">
        <f t="shared" si="13"/>
        <v>5154</v>
      </c>
      <c r="E35" s="184">
        <f t="shared" si="14"/>
        <v>4912</v>
      </c>
      <c r="F35" s="102">
        <v>117</v>
      </c>
      <c r="G35" s="102">
        <v>1160</v>
      </c>
      <c r="H35" s="102">
        <v>2247</v>
      </c>
      <c r="I35" s="102">
        <v>446</v>
      </c>
      <c r="J35" s="102">
        <v>942</v>
      </c>
      <c r="K35" s="102">
        <f>SUM(L35:M35)</f>
        <v>65</v>
      </c>
      <c r="L35" s="102">
        <v>10</v>
      </c>
      <c r="M35" s="102">
        <v>55</v>
      </c>
      <c r="N35" s="185" t="s">
        <v>237</v>
      </c>
      <c r="O35" s="185" t="s">
        <v>237</v>
      </c>
      <c r="P35" s="185" t="s">
        <v>237</v>
      </c>
      <c r="Q35" s="110">
        <f>SUM(R35:T35)</f>
        <v>160</v>
      </c>
      <c r="R35" s="102">
        <v>88</v>
      </c>
      <c r="S35" s="102">
        <v>33</v>
      </c>
      <c r="T35" s="186">
        <v>39</v>
      </c>
      <c r="U35" s="102">
        <f>SUM(V37:X37)</f>
        <v>17</v>
      </c>
      <c r="V35" s="110">
        <v>5</v>
      </c>
      <c r="W35" s="186">
        <v>21</v>
      </c>
      <c r="X35" s="108" t="s">
        <v>17</v>
      </c>
      <c r="Y35" s="104"/>
      <c r="Z35" s="114" t="s">
        <v>310</v>
      </c>
      <c r="AA35" s="37" t="s">
        <v>137</v>
      </c>
      <c r="AB35" s="100">
        <f t="shared" si="9"/>
        <v>3587</v>
      </c>
      <c r="AC35" s="101">
        <f t="shared" si="10"/>
        <v>2628</v>
      </c>
      <c r="AD35" s="100">
        <v>292</v>
      </c>
      <c r="AE35" s="100">
        <v>1459</v>
      </c>
      <c r="AF35" s="100">
        <v>835</v>
      </c>
      <c r="AG35" s="100">
        <v>2</v>
      </c>
      <c r="AH35" s="100">
        <v>40</v>
      </c>
      <c r="AI35" s="100">
        <f t="shared" si="11"/>
        <v>724</v>
      </c>
      <c r="AJ35" s="174" t="s">
        <v>244</v>
      </c>
      <c r="AK35" s="175" t="s">
        <v>244</v>
      </c>
      <c r="AL35" s="100">
        <v>118</v>
      </c>
      <c r="AM35" s="105">
        <v>119</v>
      </c>
      <c r="AN35" s="100">
        <v>201</v>
      </c>
      <c r="AO35" s="113">
        <v>206</v>
      </c>
      <c r="AP35" s="133">
        <v>80</v>
      </c>
      <c r="AQ35" s="181">
        <f>SUM(AR35:AT35)</f>
        <v>235</v>
      </c>
      <c r="AR35" s="172">
        <v>59</v>
      </c>
      <c r="AS35" s="172">
        <v>175</v>
      </c>
      <c r="AT35" s="173">
        <v>1</v>
      </c>
    </row>
    <row r="36" spans="2:46" ht="15.75" customHeight="1">
      <c r="B36" s="187" t="s">
        <v>71</v>
      </c>
      <c r="C36" s="182" t="s">
        <v>138</v>
      </c>
      <c r="D36" s="183">
        <f t="shared" si="13"/>
        <v>5309</v>
      </c>
      <c r="E36" s="184">
        <f t="shared" si="14"/>
        <v>5048</v>
      </c>
      <c r="F36" s="102">
        <v>120</v>
      </c>
      <c r="G36" s="102">
        <v>1184</v>
      </c>
      <c r="H36" s="102">
        <v>2246</v>
      </c>
      <c r="I36" s="102">
        <v>481</v>
      </c>
      <c r="J36" s="102">
        <v>1017</v>
      </c>
      <c r="K36" s="102">
        <f>SUM(L36:M36)</f>
        <v>72</v>
      </c>
      <c r="L36" s="102">
        <v>11</v>
      </c>
      <c r="M36" s="102">
        <v>61</v>
      </c>
      <c r="N36" s="185" t="s">
        <v>237</v>
      </c>
      <c r="O36" s="185" t="s">
        <v>237</v>
      </c>
      <c r="P36" s="185" t="s">
        <v>237</v>
      </c>
      <c r="Q36" s="110">
        <f>SUM(R36:T36)</f>
        <v>170</v>
      </c>
      <c r="R36" s="102">
        <v>85</v>
      </c>
      <c r="S36" s="102">
        <v>44</v>
      </c>
      <c r="T36" s="186">
        <v>41</v>
      </c>
      <c r="U36" s="102">
        <f>SUM(V39:X39)</f>
        <v>19</v>
      </c>
      <c r="V36" s="110">
        <v>6</v>
      </c>
      <c r="W36" s="186">
        <v>20</v>
      </c>
      <c r="X36" s="108">
        <v>1</v>
      </c>
      <c r="Y36" s="104"/>
      <c r="Z36" s="187" t="s">
        <v>71</v>
      </c>
      <c r="AA36" s="37" t="s">
        <v>138</v>
      </c>
      <c r="AB36" s="100">
        <f t="shared" si="9"/>
        <v>3719</v>
      </c>
      <c r="AC36" s="101">
        <f t="shared" si="10"/>
        <v>2743</v>
      </c>
      <c r="AD36" s="100">
        <v>286</v>
      </c>
      <c r="AE36" s="100">
        <v>1547</v>
      </c>
      <c r="AF36" s="100">
        <v>866</v>
      </c>
      <c r="AG36" s="100">
        <v>0</v>
      </c>
      <c r="AH36" s="100">
        <v>44</v>
      </c>
      <c r="AI36" s="100">
        <f t="shared" si="11"/>
        <v>760</v>
      </c>
      <c r="AJ36" s="174" t="s">
        <v>244</v>
      </c>
      <c r="AK36" s="175" t="s">
        <v>244</v>
      </c>
      <c r="AL36" s="100">
        <v>113</v>
      </c>
      <c r="AM36" s="105">
        <v>169</v>
      </c>
      <c r="AN36" s="100">
        <v>208</v>
      </c>
      <c r="AO36" s="113">
        <v>186</v>
      </c>
      <c r="AP36" s="133">
        <v>84</v>
      </c>
      <c r="AQ36" s="181">
        <f>SUM(AR36:AT36)</f>
        <v>216</v>
      </c>
      <c r="AR36" s="172">
        <v>74</v>
      </c>
      <c r="AS36" s="172">
        <v>141</v>
      </c>
      <c r="AT36" s="173">
        <v>1</v>
      </c>
    </row>
    <row r="37" spans="2:46" ht="15.75" customHeight="1">
      <c r="B37" s="187" t="s">
        <v>73</v>
      </c>
      <c r="C37" s="182" t="s">
        <v>139</v>
      </c>
      <c r="D37" s="183">
        <f t="shared" si="13"/>
        <v>5504</v>
      </c>
      <c r="E37" s="184">
        <f t="shared" si="14"/>
        <v>5259</v>
      </c>
      <c r="F37" s="102">
        <v>120</v>
      </c>
      <c r="G37" s="102">
        <v>1166</v>
      </c>
      <c r="H37" s="102">
        <v>2365</v>
      </c>
      <c r="I37" s="102">
        <v>514</v>
      </c>
      <c r="J37" s="102">
        <v>1094</v>
      </c>
      <c r="K37" s="102">
        <f>SUM(L37:M37)</f>
        <v>66</v>
      </c>
      <c r="L37" s="102">
        <v>5</v>
      </c>
      <c r="M37" s="102">
        <v>61</v>
      </c>
      <c r="N37" s="185" t="s">
        <v>237</v>
      </c>
      <c r="O37" s="185" t="s">
        <v>237</v>
      </c>
      <c r="P37" s="185" t="s">
        <v>237</v>
      </c>
      <c r="Q37" s="110">
        <f>SUM(R37:T37)</f>
        <v>162</v>
      </c>
      <c r="R37" s="102">
        <v>87</v>
      </c>
      <c r="S37" s="102">
        <v>32</v>
      </c>
      <c r="T37" s="186">
        <v>43</v>
      </c>
      <c r="U37" s="102">
        <v>17</v>
      </c>
      <c r="V37" s="110">
        <v>5</v>
      </c>
      <c r="W37" s="186">
        <v>12</v>
      </c>
      <c r="X37" s="108" t="s">
        <v>239</v>
      </c>
      <c r="Y37" s="104"/>
      <c r="Z37" s="187" t="s">
        <v>73</v>
      </c>
      <c r="AA37" s="37" t="s">
        <v>139</v>
      </c>
      <c r="AB37" s="100">
        <f t="shared" si="9"/>
        <v>3775</v>
      </c>
      <c r="AC37" s="101">
        <f t="shared" si="10"/>
        <v>2893</v>
      </c>
      <c r="AD37" s="100">
        <v>277</v>
      </c>
      <c r="AE37" s="100">
        <v>1692</v>
      </c>
      <c r="AF37" s="100">
        <v>888</v>
      </c>
      <c r="AG37" s="100">
        <v>1</v>
      </c>
      <c r="AH37" s="100">
        <v>35</v>
      </c>
      <c r="AI37" s="100">
        <f t="shared" si="11"/>
        <v>688</v>
      </c>
      <c r="AJ37" s="174" t="s">
        <v>244</v>
      </c>
      <c r="AK37" s="175" t="s">
        <v>244</v>
      </c>
      <c r="AL37" s="100">
        <v>112</v>
      </c>
      <c r="AM37" s="105">
        <v>75</v>
      </c>
      <c r="AN37" s="100">
        <v>206</v>
      </c>
      <c r="AO37" s="113">
        <v>205</v>
      </c>
      <c r="AP37" s="133">
        <v>90</v>
      </c>
      <c r="AQ37" s="181">
        <f>SUM(AR37:AT37)</f>
        <v>194</v>
      </c>
      <c r="AR37" s="172">
        <v>63</v>
      </c>
      <c r="AS37" s="172">
        <v>130</v>
      </c>
      <c r="AT37" s="173">
        <v>1</v>
      </c>
    </row>
    <row r="38" spans="2:46" ht="15.75" customHeight="1">
      <c r="B38" s="187" t="s">
        <v>79</v>
      </c>
      <c r="C38" s="182" t="s">
        <v>140</v>
      </c>
      <c r="D38" s="183">
        <f>E38+K38+Q38+U38</f>
        <v>5618</v>
      </c>
      <c r="E38" s="184">
        <f>SUM(F38:J38)</f>
        <v>5365</v>
      </c>
      <c r="F38" s="102">
        <v>121</v>
      </c>
      <c r="G38" s="102">
        <v>1171</v>
      </c>
      <c r="H38" s="102">
        <v>2386</v>
      </c>
      <c r="I38" s="102">
        <v>530</v>
      </c>
      <c r="J38" s="102">
        <v>1157</v>
      </c>
      <c r="K38" s="102">
        <v>65</v>
      </c>
      <c r="L38" s="102">
        <v>4</v>
      </c>
      <c r="M38" s="102">
        <v>61</v>
      </c>
      <c r="N38" s="185" t="s">
        <v>237</v>
      </c>
      <c r="O38" s="185" t="s">
        <v>237</v>
      </c>
      <c r="P38" s="185" t="s">
        <v>237</v>
      </c>
      <c r="Q38" s="110">
        <v>171</v>
      </c>
      <c r="R38" s="102">
        <v>87</v>
      </c>
      <c r="S38" s="102">
        <v>39</v>
      </c>
      <c r="T38" s="186">
        <v>45</v>
      </c>
      <c r="U38" s="102">
        <v>17</v>
      </c>
      <c r="V38" s="110">
        <v>8</v>
      </c>
      <c r="W38" s="186">
        <v>9</v>
      </c>
      <c r="X38" s="108" t="s">
        <v>239</v>
      </c>
      <c r="Y38" s="104"/>
      <c r="Z38" s="187" t="s">
        <v>79</v>
      </c>
      <c r="AA38" s="37" t="s">
        <v>140</v>
      </c>
      <c r="AB38" s="100">
        <f t="shared" si="9"/>
        <v>3777</v>
      </c>
      <c r="AC38" s="101">
        <v>2994</v>
      </c>
      <c r="AD38" s="100">
        <v>262</v>
      </c>
      <c r="AE38" s="100">
        <v>1784</v>
      </c>
      <c r="AF38" s="100">
        <v>916</v>
      </c>
      <c r="AG38" s="100">
        <v>0</v>
      </c>
      <c r="AH38" s="100">
        <v>32</v>
      </c>
      <c r="AI38" s="100">
        <v>589</v>
      </c>
      <c r="AJ38" s="174" t="s">
        <v>244</v>
      </c>
      <c r="AK38" s="175" t="s">
        <v>244</v>
      </c>
      <c r="AL38" s="100">
        <v>108</v>
      </c>
      <c r="AM38" s="105">
        <v>11</v>
      </c>
      <c r="AN38" s="100">
        <v>185</v>
      </c>
      <c r="AO38" s="113">
        <v>198</v>
      </c>
      <c r="AP38" s="133">
        <v>87</v>
      </c>
      <c r="AQ38" s="181">
        <v>194</v>
      </c>
      <c r="AR38" s="172">
        <v>58</v>
      </c>
      <c r="AS38" s="172">
        <v>136</v>
      </c>
      <c r="AT38" s="188" t="s">
        <v>304</v>
      </c>
    </row>
    <row r="39" spans="2:46" ht="15.75" customHeight="1">
      <c r="B39" s="187" t="s">
        <v>93</v>
      </c>
      <c r="C39" s="182" t="s">
        <v>141</v>
      </c>
      <c r="D39" s="183">
        <f t="shared" si="13"/>
        <v>5760</v>
      </c>
      <c r="E39" s="184">
        <f t="shared" si="14"/>
        <v>5538</v>
      </c>
      <c r="F39" s="102">
        <v>117</v>
      </c>
      <c r="G39" s="102">
        <v>1146</v>
      </c>
      <c r="H39" s="102">
        <v>2469</v>
      </c>
      <c r="I39" s="102">
        <v>566</v>
      </c>
      <c r="J39" s="102">
        <v>1240</v>
      </c>
      <c r="K39" s="102">
        <f>SUM(L39:M39)</f>
        <v>67</v>
      </c>
      <c r="L39" s="102">
        <v>4</v>
      </c>
      <c r="M39" s="102">
        <v>63</v>
      </c>
      <c r="N39" s="185" t="s">
        <v>237</v>
      </c>
      <c r="O39" s="185" t="s">
        <v>237</v>
      </c>
      <c r="P39" s="185" t="s">
        <v>237</v>
      </c>
      <c r="Q39" s="110">
        <f>SUM(R39:T39)</f>
        <v>136</v>
      </c>
      <c r="R39" s="102">
        <v>70</v>
      </c>
      <c r="S39" s="102">
        <v>28</v>
      </c>
      <c r="T39" s="186">
        <v>38</v>
      </c>
      <c r="U39" s="102">
        <f>SUM(V39:X39)</f>
        <v>19</v>
      </c>
      <c r="V39" s="110">
        <v>6</v>
      </c>
      <c r="W39" s="186">
        <v>13</v>
      </c>
      <c r="X39" s="108" t="s">
        <v>239</v>
      </c>
      <c r="Y39" s="104"/>
      <c r="Z39" s="187" t="s">
        <v>93</v>
      </c>
      <c r="AA39" s="37" t="s">
        <v>141</v>
      </c>
      <c r="AB39" s="100">
        <f t="shared" si="9"/>
        <v>3937</v>
      </c>
      <c r="AC39" s="101">
        <f t="shared" si="10"/>
        <v>3198</v>
      </c>
      <c r="AD39" s="100">
        <v>258</v>
      </c>
      <c r="AE39" s="100">
        <v>1952</v>
      </c>
      <c r="AF39" s="100">
        <v>948</v>
      </c>
      <c r="AG39" s="189" t="s">
        <v>17</v>
      </c>
      <c r="AH39" s="100">
        <v>40</v>
      </c>
      <c r="AI39" s="100">
        <f>SUM(AL39:AP39)</f>
        <v>551</v>
      </c>
      <c r="AJ39" s="174" t="s">
        <v>244</v>
      </c>
      <c r="AK39" s="175" t="s">
        <v>244</v>
      </c>
      <c r="AL39" s="100">
        <v>103</v>
      </c>
      <c r="AM39" s="105">
        <v>6</v>
      </c>
      <c r="AN39" s="100">
        <v>176</v>
      </c>
      <c r="AO39" s="113">
        <v>175</v>
      </c>
      <c r="AP39" s="133">
        <v>91</v>
      </c>
      <c r="AQ39" s="181">
        <f>SUM(AR39:AT39)</f>
        <v>188</v>
      </c>
      <c r="AR39" s="172">
        <v>58</v>
      </c>
      <c r="AS39" s="172">
        <v>129</v>
      </c>
      <c r="AT39" s="188">
        <v>1</v>
      </c>
    </row>
    <row r="40" spans="2:46" ht="15.75" customHeight="1">
      <c r="B40" s="187" t="s">
        <v>98</v>
      </c>
      <c r="C40" s="182" t="s">
        <v>142</v>
      </c>
      <c r="D40" s="183">
        <f t="shared" si="13"/>
        <v>5975</v>
      </c>
      <c r="E40" s="184">
        <f t="shared" si="14"/>
        <v>5752</v>
      </c>
      <c r="F40" s="102">
        <v>114</v>
      </c>
      <c r="G40" s="102">
        <v>1145</v>
      </c>
      <c r="H40" s="102">
        <v>2562</v>
      </c>
      <c r="I40" s="102">
        <v>590</v>
      </c>
      <c r="J40" s="102">
        <v>1341</v>
      </c>
      <c r="K40" s="102">
        <f>SUM(L40:M40)</f>
        <v>67</v>
      </c>
      <c r="L40" s="102">
        <v>3</v>
      </c>
      <c r="M40" s="102">
        <v>64</v>
      </c>
      <c r="N40" s="185" t="s">
        <v>237</v>
      </c>
      <c r="O40" s="185" t="s">
        <v>237</v>
      </c>
      <c r="P40" s="185" t="s">
        <v>237</v>
      </c>
      <c r="Q40" s="110">
        <f>SUM(R40:T40)</f>
        <v>137</v>
      </c>
      <c r="R40" s="102">
        <v>69</v>
      </c>
      <c r="S40" s="102">
        <v>31</v>
      </c>
      <c r="T40" s="186">
        <v>37</v>
      </c>
      <c r="U40" s="102">
        <f>SUM(V40:X40)</f>
        <v>19</v>
      </c>
      <c r="V40" s="110">
        <v>2</v>
      </c>
      <c r="W40" s="186">
        <v>16</v>
      </c>
      <c r="X40" s="108">
        <v>1</v>
      </c>
      <c r="Y40" s="104"/>
      <c r="Z40" s="187" t="s">
        <v>98</v>
      </c>
      <c r="AA40" s="37" t="s">
        <v>142</v>
      </c>
      <c r="AB40" s="100">
        <v>4121</v>
      </c>
      <c r="AC40" s="101">
        <f>SUM(AD40:AH40)</f>
        <v>3367</v>
      </c>
      <c r="AD40" s="100">
        <v>258</v>
      </c>
      <c r="AE40" s="100">
        <v>2062</v>
      </c>
      <c r="AF40" s="100">
        <v>1001</v>
      </c>
      <c r="AG40" s="190" t="s">
        <v>17</v>
      </c>
      <c r="AH40" s="100">
        <v>46</v>
      </c>
      <c r="AI40" s="100">
        <f>SUM(AL40:AP40)</f>
        <v>562</v>
      </c>
      <c r="AJ40" s="174" t="s">
        <v>244</v>
      </c>
      <c r="AK40" s="175" t="s">
        <v>244</v>
      </c>
      <c r="AL40" s="100">
        <v>109</v>
      </c>
      <c r="AM40" s="105">
        <v>8</v>
      </c>
      <c r="AN40" s="100">
        <v>182</v>
      </c>
      <c r="AO40" s="113">
        <v>179</v>
      </c>
      <c r="AP40" s="133">
        <v>84</v>
      </c>
      <c r="AQ40" s="181">
        <f>SUM(AR40:AT40)</f>
        <v>192</v>
      </c>
      <c r="AR40" s="172">
        <v>67</v>
      </c>
      <c r="AS40" s="172">
        <v>124</v>
      </c>
      <c r="AT40" s="188">
        <v>1</v>
      </c>
    </row>
    <row r="41" spans="2:46" ht="15.75" customHeight="1" thickBot="1">
      <c r="B41" s="191" t="s">
        <v>147</v>
      </c>
      <c r="C41" s="192" t="s">
        <v>148</v>
      </c>
      <c r="D41" s="193">
        <f>E41+K41+Q41+U41+N41</f>
        <v>6088</v>
      </c>
      <c r="E41" s="194">
        <f>SUM(F41:J41)</f>
        <v>5849</v>
      </c>
      <c r="F41" s="195">
        <v>119</v>
      </c>
      <c r="G41" s="195">
        <v>1138</v>
      </c>
      <c r="H41" s="195">
        <v>2697</v>
      </c>
      <c r="I41" s="195">
        <v>550</v>
      </c>
      <c r="J41" s="195">
        <v>1345</v>
      </c>
      <c r="K41" s="196">
        <f>SUM(L41:M41)</f>
        <v>65</v>
      </c>
      <c r="L41" s="195">
        <v>2</v>
      </c>
      <c r="M41" s="195">
        <v>63</v>
      </c>
      <c r="N41" s="195">
        <f>SUM(O41:P41)</f>
        <v>3</v>
      </c>
      <c r="O41" s="197">
        <v>0</v>
      </c>
      <c r="P41" s="198">
        <v>3</v>
      </c>
      <c r="Q41" s="196">
        <f>SUM(R41:T41)</f>
        <v>151</v>
      </c>
      <c r="R41" s="195">
        <v>85</v>
      </c>
      <c r="S41" s="195">
        <v>29</v>
      </c>
      <c r="T41" s="199">
        <v>37</v>
      </c>
      <c r="U41" s="196">
        <f>SUM(V41:X41)</f>
        <v>20</v>
      </c>
      <c r="V41" s="196">
        <v>5</v>
      </c>
      <c r="W41" s="199">
        <v>15</v>
      </c>
      <c r="X41" s="200">
        <v>0</v>
      </c>
      <c r="Y41" s="201"/>
      <c r="Z41" s="191" t="s">
        <v>147</v>
      </c>
      <c r="AA41" s="202" t="s">
        <v>148</v>
      </c>
      <c r="AB41" s="203">
        <f>AC41+AI41+AQ41</f>
        <v>4167</v>
      </c>
      <c r="AC41" s="204">
        <f>SUM(AD41:AH41)</f>
        <v>3460</v>
      </c>
      <c r="AD41" s="203">
        <v>242</v>
      </c>
      <c r="AE41" s="203">
        <v>2150</v>
      </c>
      <c r="AF41" s="203">
        <v>1021</v>
      </c>
      <c r="AG41" s="203">
        <v>0</v>
      </c>
      <c r="AH41" s="203">
        <v>47</v>
      </c>
      <c r="AI41" s="203">
        <f>SUM(AJ41:AP41)</f>
        <v>521</v>
      </c>
      <c r="AJ41" s="132">
        <v>10</v>
      </c>
      <c r="AK41" s="205">
        <v>0</v>
      </c>
      <c r="AL41" s="203">
        <v>118</v>
      </c>
      <c r="AM41" s="203">
        <v>4</v>
      </c>
      <c r="AN41" s="203">
        <v>147</v>
      </c>
      <c r="AO41" s="206">
        <v>160</v>
      </c>
      <c r="AP41" s="206">
        <v>82</v>
      </c>
      <c r="AQ41" s="207">
        <f>SUM(AR41:AT41)</f>
        <v>186</v>
      </c>
      <c r="AR41" s="208">
        <v>58</v>
      </c>
      <c r="AS41" s="208">
        <v>128</v>
      </c>
      <c r="AT41" s="209">
        <v>0</v>
      </c>
    </row>
    <row r="42" spans="2:44" ht="15.75" customHeight="1">
      <c r="B42" s="210" t="s">
        <v>316</v>
      </c>
      <c r="C42" s="210" t="s">
        <v>317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Z42" s="210" t="s">
        <v>317</v>
      </c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</row>
    <row r="43" spans="2:44" ht="15.75" customHeight="1">
      <c r="B43" s="212" t="s">
        <v>318</v>
      </c>
      <c r="C43" s="57"/>
      <c r="Z43" s="212" t="s">
        <v>319</v>
      </c>
      <c r="AA43" s="210"/>
      <c r="AB43" s="211"/>
      <c r="AC43" s="211"/>
      <c r="AD43" s="211"/>
      <c r="AE43" s="211"/>
      <c r="AF43" s="211"/>
      <c r="AG43" s="211"/>
      <c r="AH43" s="211"/>
      <c r="AI43" s="211"/>
      <c r="AJ43" s="211"/>
      <c r="AK43" s="57"/>
      <c r="AL43" s="57"/>
      <c r="AM43" s="57"/>
      <c r="AN43" s="57"/>
      <c r="AO43" s="57"/>
      <c r="AP43" s="57"/>
      <c r="AQ43" s="57"/>
      <c r="AR43" s="57"/>
    </row>
    <row r="44" spans="2:27" ht="15.75" customHeight="1">
      <c r="B44" s="99" t="s">
        <v>320</v>
      </c>
      <c r="Z44" s="212" t="s">
        <v>321</v>
      </c>
      <c r="AA44" s="57"/>
    </row>
    <row r="45" ht="15.75" customHeight="1">
      <c r="B45" s="210" t="s">
        <v>322</v>
      </c>
    </row>
    <row r="46" spans="22:32" ht="15.75" customHeight="1">
      <c r="V46" s="213"/>
      <c r="AA46" s="210"/>
      <c r="AB46" s="122"/>
      <c r="AC46" s="122"/>
      <c r="AD46" s="122"/>
      <c r="AE46" s="122"/>
      <c r="AF46" s="122"/>
    </row>
    <row r="47" spans="2:19" ht="15.75" customHeight="1">
      <c r="B47" s="58" t="s">
        <v>323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2:19" ht="15.75" customHeight="1" thickBot="1">
      <c r="B48" s="59"/>
      <c r="C48" s="60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2:21" ht="15.75" customHeight="1">
      <c r="B49" s="61"/>
      <c r="D49" s="130"/>
      <c r="E49" s="64" t="s">
        <v>154</v>
      </c>
      <c r="F49" s="214"/>
      <c r="G49" s="214"/>
      <c r="H49" s="214"/>
      <c r="I49" s="214"/>
      <c r="J49" s="214"/>
      <c r="K49" s="215" t="s">
        <v>324</v>
      </c>
      <c r="L49" s="216" t="s">
        <v>157</v>
      </c>
      <c r="M49" s="65"/>
      <c r="N49" s="65"/>
      <c r="O49" s="216" t="s">
        <v>325</v>
      </c>
      <c r="P49" s="65"/>
      <c r="Q49" s="70"/>
      <c r="U49" s="123"/>
    </row>
    <row r="50" spans="2:21" ht="15.75" customHeight="1">
      <c r="B50" s="71"/>
      <c r="D50" s="105"/>
      <c r="E50" s="73"/>
      <c r="F50" s="78" t="s">
        <v>196</v>
      </c>
      <c r="G50" s="78" t="s">
        <v>162</v>
      </c>
      <c r="H50" s="78" t="s">
        <v>163</v>
      </c>
      <c r="I50" s="74" t="s">
        <v>164</v>
      </c>
      <c r="J50" s="78" t="s">
        <v>165</v>
      </c>
      <c r="K50" s="78" t="s">
        <v>166</v>
      </c>
      <c r="L50" s="78" t="s">
        <v>169</v>
      </c>
      <c r="M50" s="217" t="s">
        <v>170</v>
      </c>
      <c r="N50" s="78" t="s">
        <v>171</v>
      </c>
      <c r="O50" s="78"/>
      <c r="P50" s="78" t="s">
        <v>173</v>
      </c>
      <c r="Q50" s="218"/>
      <c r="U50" s="123"/>
    </row>
    <row r="51" spans="2:21" ht="15.75" customHeight="1">
      <c r="B51" s="71"/>
      <c r="D51" s="72" t="s">
        <v>85</v>
      </c>
      <c r="E51" s="73" t="s">
        <v>160</v>
      </c>
      <c r="F51" s="78"/>
      <c r="G51" s="78"/>
      <c r="H51" s="78" t="s">
        <v>183</v>
      </c>
      <c r="I51" s="74"/>
      <c r="J51" s="78" t="s">
        <v>184</v>
      </c>
      <c r="K51" s="78" t="s">
        <v>326</v>
      </c>
      <c r="L51" s="78" t="s">
        <v>327</v>
      </c>
      <c r="M51" s="217" t="s">
        <v>188</v>
      </c>
      <c r="N51" s="78" t="s">
        <v>189</v>
      </c>
      <c r="O51" s="78"/>
      <c r="P51" s="78"/>
      <c r="Q51" s="218"/>
      <c r="U51" s="123"/>
    </row>
    <row r="52" spans="2:21" ht="15.75" customHeight="1">
      <c r="B52" s="71"/>
      <c r="D52" s="105"/>
      <c r="E52" s="73"/>
      <c r="F52" s="78"/>
      <c r="G52" s="78"/>
      <c r="H52" s="78" t="s">
        <v>194</v>
      </c>
      <c r="I52" s="74" t="s">
        <v>195</v>
      </c>
      <c r="J52" s="78" t="s">
        <v>196</v>
      </c>
      <c r="K52" s="78"/>
      <c r="L52" s="78" t="s">
        <v>200</v>
      </c>
      <c r="M52" s="217" t="s">
        <v>201</v>
      </c>
      <c r="N52" s="78" t="s">
        <v>202</v>
      </c>
      <c r="O52" s="78"/>
      <c r="P52" s="78" t="s">
        <v>203</v>
      </c>
      <c r="Q52" s="218" t="s">
        <v>328</v>
      </c>
      <c r="U52" s="123"/>
    </row>
    <row r="53" spans="2:21" ht="15.75" customHeight="1">
      <c r="B53" s="71"/>
      <c r="D53" s="105"/>
      <c r="E53" s="73" t="s">
        <v>182</v>
      </c>
      <c r="F53" s="78"/>
      <c r="G53" s="78"/>
      <c r="H53" s="78" t="s">
        <v>210</v>
      </c>
      <c r="I53" s="74"/>
      <c r="J53" s="78" t="s">
        <v>211</v>
      </c>
      <c r="K53" s="78"/>
      <c r="L53" s="219" t="s">
        <v>329</v>
      </c>
      <c r="M53" s="217" t="s">
        <v>213</v>
      </c>
      <c r="N53" s="78" t="s">
        <v>214</v>
      </c>
      <c r="O53" s="78" t="s">
        <v>330</v>
      </c>
      <c r="P53" s="78"/>
      <c r="Q53" s="218"/>
      <c r="U53" s="123"/>
    </row>
    <row r="54" spans="2:21" ht="15.75" customHeight="1">
      <c r="B54" s="86"/>
      <c r="C54" s="87"/>
      <c r="D54" s="166"/>
      <c r="E54" s="89"/>
      <c r="F54" s="162" t="s">
        <v>222</v>
      </c>
      <c r="G54" s="162" t="s">
        <v>222</v>
      </c>
      <c r="H54" s="162" t="s">
        <v>223</v>
      </c>
      <c r="I54" s="90" t="s">
        <v>224</v>
      </c>
      <c r="J54" s="162"/>
      <c r="K54" s="162"/>
      <c r="L54" s="162"/>
      <c r="M54" s="220" t="s">
        <v>331</v>
      </c>
      <c r="N54" s="162"/>
      <c r="O54" s="162"/>
      <c r="P54" s="162" t="s">
        <v>229</v>
      </c>
      <c r="Q54" s="221"/>
      <c r="U54" s="123"/>
    </row>
    <row r="55" spans="2:21" ht="15.75" customHeight="1">
      <c r="B55" s="98" t="s">
        <v>234</v>
      </c>
      <c r="C55" s="99" t="s">
        <v>236</v>
      </c>
      <c r="D55" s="100">
        <f aca="true" t="shared" si="15" ref="D55:D69">E55+L55+O55</f>
        <v>665</v>
      </c>
      <c r="E55" s="101">
        <f aca="true" t="shared" si="16" ref="E55:E69">SUM(F55:J55)</f>
        <v>623</v>
      </c>
      <c r="F55" s="100">
        <v>2</v>
      </c>
      <c r="G55" s="100">
        <v>525</v>
      </c>
      <c r="H55" s="100">
        <v>28</v>
      </c>
      <c r="I55" s="100">
        <v>65</v>
      </c>
      <c r="J55" s="100">
        <v>3</v>
      </c>
      <c r="K55" s="189" t="s">
        <v>244</v>
      </c>
      <c r="L55" s="100">
        <v>10</v>
      </c>
      <c r="M55" s="100">
        <v>5</v>
      </c>
      <c r="N55" s="105">
        <v>5</v>
      </c>
      <c r="O55" s="100">
        <f aca="true" t="shared" si="17" ref="O55:O69">SUM(P55:Q55)</f>
        <v>32</v>
      </c>
      <c r="P55" s="100">
        <v>8</v>
      </c>
      <c r="Q55" s="112">
        <v>24</v>
      </c>
      <c r="U55" s="123"/>
    </row>
    <row r="56" spans="2:21" ht="15.75" customHeight="1">
      <c r="B56" s="109" t="s">
        <v>24</v>
      </c>
      <c r="C56" s="107" t="s">
        <v>103</v>
      </c>
      <c r="D56" s="100">
        <f t="shared" si="15"/>
        <v>661</v>
      </c>
      <c r="E56" s="101">
        <f t="shared" si="16"/>
        <v>634</v>
      </c>
      <c r="F56" s="102" t="s">
        <v>17</v>
      </c>
      <c r="G56" s="100">
        <v>527</v>
      </c>
      <c r="H56" s="100">
        <v>24</v>
      </c>
      <c r="I56" s="100">
        <v>74</v>
      </c>
      <c r="J56" s="100">
        <v>9</v>
      </c>
      <c r="K56" s="189" t="s">
        <v>244</v>
      </c>
      <c r="L56" s="100">
        <f aca="true" t="shared" si="18" ref="L56:L69">SUM(M56:N56)</f>
        <v>5</v>
      </c>
      <c r="M56" s="100">
        <v>3</v>
      </c>
      <c r="N56" s="105">
        <v>2</v>
      </c>
      <c r="O56" s="100">
        <f t="shared" si="17"/>
        <v>22</v>
      </c>
      <c r="P56" s="100">
        <v>4</v>
      </c>
      <c r="Q56" s="112">
        <v>18</v>
      </c>
      <c r="U56" s="123"/>
    </row>
    <row r="57" spans="2:21" ht="15.75" customHeight="1">
      <c r="B57" s="109" t="s">
        <v>29</v>
      </c>
      <c r="C57" s="107" t="s">
        <v>243</v>
      </c>
      <c r="D57" s="100">
        <f t="shared" si="15"/>
        <v>679</v>
      </c>
      <c r="E57" s="101">
        <f t="shared" si="16"/>
        <v>656</v>
      </c>
      <c r="F57" s="102" t="s">
        <v>17</v>
      </c>
      <c r="G57" s="100">
        <v>529</v>
      </c>
      <c r="H57" s="100">
        <v>16</v>
      </c>
      <c r="I57" s="100">
        <v>96</v>
      </c>
      <c r="J57" s="100">
        <v>15</v>
      </c>
      <c r="K57" s="189" t="s">
        <v>244</v>
      </c>
      <c r="L57" s="100">
        <f t="shared" si="18"/>
        <v>2</v>
      </c>
      <c r="M57" s="100">
        <v>1</v>
      </c>
      <c r="N57" s="105">
        <v>1</v>
      </c>
      <c r="O57" s="100">
        <f t="shared" si="17"/>
        <v>21</v>
      </c>
      <c r="P57" s="100">
        <v>3</v>
      </c>
      <c r="Q57" s="112">
        <v>18</v>
      </c>
      <c r="U57" s="123"/>
    </row>
    <row r="58" spans="2:21" ht="15.75" customHeight="1">
      <c r="B58" s="109" t="s">
        <v>245</v>
      </c>
      <c r="C58" s="107" t="s">
        <v>246</v>
      </c>
      <c r="D58" s="100">
        <f t="shared" si="15"/>
        <v>679</v>
      </c>
      <c r="E58" s="101">
        <f t="shared" si="16"/>
        <v>662</v>
      </c>
      <c r="F58" s="102" t="s">
        <v>17</v>
      </c>
      <c r="G58" s="100">
        <v>548</v>
      </c>
      <c r="H58" s="100">
        <v>17</v>
      </c>
      <c r="I58" s="100">
        <v>81</v>
      </c>
      <c r="J58" s="100">
        <v>16</v>
      </c>
      <c r="K58" s="189" t="s">
        <v>244</v>
      </c>
      <c r="L58" s="100">
        <f t="shared" si="18"/>
        <v>3</v>
      </c>
      <c r="M58" s="100">
        <v>1</v>
      </c>
      <c r="N58" s="105">
        <v>2</v>
      </c>
      <c r="O58" s="100">
        <f t="shared" si="17"/>
        <v>14</v>
      </c>
      <c r="P58" s="100">
        <v>2</v>
      </c>
      <c r="Q58" s="112">
        <v>12</v>
      </c>
      <c r="U58" s="123"/>
    </row>
    <row r="59" spans="2:21" ht="15.75" customHeight="1">
      <c r="B59" s="109" t="s">
        <v>247</v>
      </c>
      <c r="C59" s="107" t="s">
        <v>248</v>
      </c>
      <c r="D59" s="100">
        <f t="shared" si="15"/>
        <v>691</v>
      </c>
      <c r="E59" s="101">
        <f t="shared" si="16"/>
        <v>681</v>
      </c>
      <c r="F59" s="102" t="s">
        <v>17</v>
      </c>
      <c r="G59" s="100">
        <v>531</v>
      </c>
      <c r="H59" s="100">
        <v>20</v>
      </c>
      <c r="I59" s="100">
        <v>97</v>
      </c>
      <c r="J59" s="100">
        <v>33</v>
      </c>
      <c r="K59" s="189" t="s">
        <v>244</v>
      </c>
      <c r="L59" s="100">
        <f t="shared" si="18"/>
        <v>3</v>
      </c>
      <c r="M59" s="100">
        <v>1</v>
      </c>
      <c r="N59" s="105">
        <v>2</v>
      </c>
      <c r="O59" s="100">
        <f t="shared" si="17"/>
        <v>7</v>
      </c>
      <c r="P59" s="100">
        <v>4</v>
      </c>
      <c r="Q59" s="112">
        <v>3</v>
      </c>
      <c r="U59" s="123"/>
    </row>
    <row r="60" spans="2:21" ht="15.75" customHeight="1">
      <c r="B60" s="109" t="s">
        <v>249</v>
      </c>
      <c r="C60" s="107" t="s">
        <v>250</v>
      </c>
      <c r="D60" s="100">
        <f t="shared" si="15"/>
        <v>811</v>
      </c>
      <c r="E60" s="101">
        <f t="shared" si="16"/>
        <v>791</v>
      </c>
      <c r="F60" s="102" t="s">
        <v>17</v>
      </c>
      <c r="G60" s="100">
        <v>572</v>
      </c>
      <c r="H60" s="100">
        <v>29</v>
      </c>
      <c r="I60" s="100">
        <v>151</v>
      </c>
      <c r="J60" s="100">
        <v>39</v>
      </c>
      <c r="K60" s="189" t="s">
        <v>244</v>
      </c>
      <c r="L60" s="100">
        <f t="shared" si="18"/>
        <v>9</v>
      </c>
      <c r="M60" s="100">
        <v>6</v>
      </c>
      <c r="N60" s="105">
        <v>3</v>
      </c>
      <c r="O60" s="100">
        <f t="shared" si="17"/>
        <v>11</v>
      </c>
      <c r="P60" s="100">
        <v>2</v>
      </c>
      <c r="Q60" s="112">
        <v>9</v>
      </c>
      <c r="U60" s="123"/>
    </row>
    <row r="61" spans="2:21" ht="15.75" customHeight="1">
      <c r="B61" s="109" t="s">
        <v>251</v>
      </c>
      <c r="C61" s="107" t="s">
        <v>126</v>
      </c>
      <c r="D61" s="100">
        <f t="shared" si="15"/>
        <v>1024</v>
      </c>
      <c r="E61" s="101">
        <f t="shared" si="16"/>
        <v>994</v>
      </c>
      <c r="F61" s="102" t="s">
        <v>17</v>
      </c>
      <c r="G61" s="100">
        <v>647</v>
      </c>
      <c r="H61" s="100">
        <v>38</v>
      </c>
      <c r="I61" s="100">
        <v>195</v>
      </c>
      <c r="J61" s="100">
        <v>114</v>
      </c>
      <c r="K61" s="189" t="s">
        <v>244</v>
      </c>
      <c r="L61" s="100">
        <f t="shared" si="18"/>
        <v>14</v>
      </c>
      <c r="M61" s="100">
        <v>12</v>
      </c>
      <c r="N61" s="105">
        <v>2</v>
      </c>
      <c r="O61" s="100">
        <f t="shared" si="17"/>
        <v>16</v>
      </c>
      <c r="P61" s="100">
        <v>2</v>
      </c>
      <c r="Q61" s="112">
        <v>14</v>
      </c>
      <c r="U61" s="123"/>
    </row>
    <row r="62" spans="2:21" ht="15.75" customHeight="1">
      <c r="B62" s="109" t="s">
        <v>253</v>
      </c>
      <c r="C62" s="107" t="s">
        <v>127</v>
      </c>
      <c r="D62" s="100">
        <f t="shared" si="15"/>
        <v>1150</v>
      </c>
      <c r="E62" s="101">
        <f t="shared" si="16"/>
        <v>1118</v>
      </c>
      <c r="F62" s="102" t="s">
        <v>17</v>
      </c>
      <c r="G62" s="100">
        <v>684</v>
      </c>
      <c r="H62" s="100">
        <v>41</v>
      </c>
      <c r="I62" s="100">
        <v>204</v>
      </c>
      <c r="J62" s="100">
        <v>189</v>
      </c>
      <c r="K62" s="189" t="s">
        <v>244</v>
      </c>
      <c r="L62" s="100">
        <f t="shared" si="18"/>
        <v>18</v>
      </c>
      <c r="M62" s="100">
        <v>15</v>
      </c>
      <c r="N62" s="105">
        <v>3</v>
      </c>
      <c r="O62" s="100">
        <f t="shared" si="17"/>
        <v>14</v>
      </c>
      <c r="P62" s="100">
        <v>3</v>
      </c>
      <c r="Q62" s="112">
        <v>11</v>
      </c>
      <c r="U62" s="123"/>
    </row>
    <row r="63" spans="2:21" ht="15.75" customHeight="1">
      <c r="B63" s="109" t="s">
        <v>255</v>
      </c>
      <c r="C63" s="107" t="s">
        <v>128</v>
      </c>
      <c r="D63" s="100">
        <f t="shared" si="15"/>
        <v>1237</v>
      </c>
      <c r="E63" s="101">
        <f t="shared" si="16"/>
        <v>1205</v>
      </c>
      <c r="F63" s="102" t="s">
        <v>17</v>
      </c>
      <c r="G63" s="100">
        <v>728</v>
      </c>
      <c r="H63" s="100">
        <v>43</v>
      </c>
      <c r="I63" s="100">
        <v>212</v>
      </c>
      <c r="J63" s="100">
        <v>222</v>
      </c>
      <c r="K63" s="102" t="s">
        <v>239</v>
      </c>
      <c r="L63" s="100">
        <f t="shared" si="18"/>
        <v>19</v>
      </c>
      <c r="M63" s="100">
        <v>17</v>
      </c>
      <c r="N63" s="105">
        <v>2</v>
      </c>
      <c r="O63" s="100">
        <f t="shared" si="17"/>
        <v>13</v>
      </c>
      <c r="P63" s="100">
        <v>3</v>
      </c>
      <c r="Q63" s="112">
        <v>10</v>
      </c>
      <c r="U63" s="123"/>
    </row>
    <row r="64" spans="2:21" ht="15.75" customHeight="1">
      <c r="B64" s="109" t="s">
        <v>50</v>
      </c>
      <c r="C64" s="107" t="s">
        <v>129</v>
      </c>
      <c r="D64" s="100">
        <f t="shared" si="15"/>
        <v>1289</v>
      </c>
      <c r="E64" s="101">
        <f t="shared" si="16"/>
        <v>1221</v>
      </c>
      <c r="F64" s="102" t="s">
        <v>17</v>
      </c>
      <c r="G64" s="100">
        <v>742</v>
      </c>
      <c r="H64" s="100">
        <v>52</v>
      </c>
      <c r="I64" s="100">
        <v>236</v>
      </c>
      <c r="J64" s="100">
        <v>191</v>
      </c>
      <c r="K64" s="102" t="s">
        <v>239</v>
      </c>
      <c r="L64" s="100">
        <f t="shared" si="18"/>
        <v>54</v>
      </c>
      <c r="M64" s="100">
        <v>51</v>
      </c>
      <c r="N64" s="105">
        <v>3</v>
      </c>
      <c r="O64" s="100">
        <f t="shared" si="17"/>
        <v>14</v>
      </c>
      <c r="P64" s="100">
        <v>2</v>
      </c>
      <c r="Q64" s="112">
        <v>12</v>
      </c>
      <c r="U64" s="123"/>
    </row>
    <row r="65" spans="2:21" ht="15.75" customHeight="1">
      <c r="B65" s="109" t="s">
        <v>51</v>
      </c>
      <c r="C65" s="107" t="s">
        <v>130</v>
      </c>
      <c r="D65" s="100">
        <f t="shared" si="15"/>
        <v>1345</v>
      </c>
      <c r="E65" s="101">
        <f t="shared" si="16"/>
        <v>1314</v>
      </c>
      <c r="F65" s="102" t="s">
        <v>17</v>
      </c>
      <c r="G65" s="100">
        <v>763</v>
      </c>
      <c r="H65" s="100">
        <v>43</v>
      </c>
      <c r="I65" s="100">
        <v>280</v>
      </c>
      <c r="J65" s="100">
        <v>228</v>
      </c>
      <c r="K65" s="102" t="s">
        <v>239</v>
      </c>
      <c r="L65" s="100">
        <f t="shared" si="18"/>
        <v>17</v>
      </c>
      <c r="M65" s="100">
        <v>14</v>
      </c>
      <c r="N65" s="105">
        <v>3</v>
      </c>
      <c r="O65" s="100">
        <f t="shared" si="17"/>
        <v>14</v>
      </c>
      <c r="P65" s="100">
        <v>3</v>
      </c>
      <c r="Q65" s="112">
        <v>11</v>
      </c>
      <c r="U65" s="123"/>
    </row>
    <row r="66" spans="2:21" ht="15.75" customHeight="1">
      <c r="B66" s="114" t="s">
        <v>52</v>
      </c>
      <c r="C66" s="107" t="s">
        <v>131</v>
      </c>
      <c r="D66" s="100">
        <f t="shared" si="15"/>
        <v>1416</v>
      </c>
      <c r="E66" s="101">
        <f t="shared" si="16"/>
        <v>1374</v>
      </c>
      <c r="F66" s="102" t="s">
        <v>17</v>
      </c>
      <c r="G66" s="100">
        <v>845</v>
      </c>
      <c r="H66" s="100">
        <v>41</v>
      </c>
      <c r="I66" s="100">
        <v>257</v>
      </c>
      <c r="J66" s="100">
        <v>231</v>
      </c>
      <c r="K66" s="102" t="s">
        <v>239</v>
      </c>
      <c r="L66" s="100">
        <f t="shared" si="18"/>
        <v>22</v>
      </c>
      <c r="M66" s="100">
        <v>18</v>
      </c>
      <c r="N66" s="105">
        <v>4</v>
      </c>
      <c r="O66" s="100">
        <f t="shared" si="17"/>
        <v>20</v>
      </c>
      <c r="P66" s="100">
        <v>5</v>
      </c>
      <c r="Q66" s="112">
        <v>15</v>
      </c>
      <c r="U66" s="123"/>
    </row>
    <row r="67" spans="2:21" ht="15.75" customHeight="1">
      <c r="B67" s="114" t="s">
        <v>53</v>
      </c>
      <c r="C67" s="107" t="s">
        <v>132</v>
      </c>
      <c r="D67" s="100">
        <f t="shared" si="15"/>
        <v>1461</v>
      </c>
      <c r="E67" s="101">
        <f t="shared" si="16"/>
        <v>1420</v>
      </c>
      <c r="F67" s="102" t="s">
        <v>17</v>
      </c>
      <c r="G67" s="100">
        <v>856</v>
      </c>
      <c r="H67" s="100">
        <v>43</v>
      </c>
      <c r="I67" s="100">
        <v>270</v>
      </c>
      <c r="J67" s="100">
        <v>251</v>
      </c>
      <c r="K67" s="102" t="s">
        <v>239</v>
      </c>
      <c r="L67" s="100">
        <f t="shared" si="18"/>
        <v>23</v>
      </c>
      <c r="M67" s="100">
        <v>18</v>
      </c>
      <c r="N67" s="105">
        <v>5</v>
      </c>
      <c r="O67" s="100">
        <f t="shared" si="17"/>
        <v>18</v>
      </c>
      <c r="P67" s="100">
        <v>5</v>
      </c>
      <c r="Q67" s="112">
        <v>13</v>
      </c>
      <c r="U67" s="123"/>
    </row>
    <row r="68" spans="2:21" ht="15.75" customHeight="1">
      <c r="B68" s="71" t="s">
        <v>259</v>
      </c>
      <c r="C68" s="107" t="s">
        <v>133</v>
      </c>
      <c r="D68" s="100">
        <f t="shared" si="15"/>
        <v>1487</v>
      </c>
      <c r="E68" s="101">
        <f t="shared" si="16"/>
        <v>1450</v>
      </c>
      <c r="F68" s="186" t="s">
        <v>17</v>
      </c>
      <c r="G68" s="105">
        <v>861</v>
      </c>
      <c r="H68" s="105">
        <v>44</v>
      </c>
      <c r="I68" s="105">
        <v>272</v>
      </c>
      <c r="J68" s="105">
        <v>273</v>
      </c>
      <c r="K68" s="102" t="s">
        <v>239</v>
      </c>
      <c r="L68" s="100">
        <f t="shared" si="18"/>
        <v>28</v>
      </c>
      <c r="M68" s="105">
        <v>24</v>
      </c>
      <c r="N68" s="105">
        <v>4</v>
      </c>
      <c r="O68" s="100">
        <f t="shared" si="17"/>
        <v>9</v>
      </c>
      <c r="P68" s="105">
        <v>1</v>
      </c>
      <c r="Q68" s="112">
        <v>8</v>
      </c>
      <c r="U68" s="123"/>
    </row>
    <row r="69" spans="2:21" ht="15.75" customHeight="1">
      <c r="B69" s="114" t="s">
        <v>333</v>
      </c>
      <c r="C69" s="107" t="s">
        <v>134</v>
      </c>
      <c r="D69" s="127">
        <f t="shared" si="15"/>
        <v>1524</v>
      </c>
      <c r="E69" s="101">
        <f t="shared" si="16"/>
        <v>1481</v>
      </c>
      <c r="F69" s="222" t="s">
        <v>239</v>
      </c>
      <c r="G69" s="100">
        <v>892</v>
      </c>
      <c r="H69" s="100">
        <v>45</v>
      </c>
      <c r="I69" s="100">
        <v>288</v>
      </c>
      <c r="J69" s="100">
        <v>256</v>
      </c>
      <c r="K69" s="102" t="s">
        <v>17</v>
      </c>
      <c r="L69" s="100">
        <f t="shared" si="18"/>
        <v>35</v>
      </c>
      <c r="M69" s="100">
        <f>29+2</f>
        <v>31</v>
      </c>
      <c r="N69" s="105">
        <v>4</v>
      </c>
      <c r="O69" s="100">
        <f t="shared" si="17"/>
        <v>8</v>
      </c>
      <c r="P69" s="113">
        <v>1</v>
      </c>
      <c r="Q69" s="112">
        <v>7</v>
      </c>
      <c r="U69" s="211"/>
    </row>
    <row r="70" spans="2:21" ht="15.75" customHeight="1" thickBot="1">
      <c r="B70" s="71"/>
      <c r="C70" s="223"/>
      <c r="D70" s="105"/>
      <c r="E70" s="224"/>
      <c r="F70" s="186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12"/>
      <c r="R70" s="225"/>
      <c r="S70" s="57"/>
      <c r="T70" s="57"/>
      <c r="U70" s="211"/>
    </row>
    <row r="71" spans="2:20" ht="15.75" customHeight="1" thickBot="1">
      <c r="B71" s="144"/>
      <c r="C71" s="226"/>
      <c r="D71" s="144"/>
      <c r="E71" s="144"/>
      <c r="F71" s="227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228"/>
      <c r="S71" s="123"/>
      <c r="T71" s="123"/>
    </row>
    <row r="72" spans="2:20" ht="15.75" customHeight="1">
      <c r="B72" s="61"/>
      <c r="D72" s="130"/>
      <c r="E72" s="64" t="s">
        <v>154</v>
      </c>
      <c r="F72" s="214"/>
      <c r="G72" s="214"/>
      <c r="H72" s="214"/>
      <c r="I72" s="214"/>
      <c r="J72" s="214"/>
      <c r="K72" s="215" t="s">
        <v>324</v>
      </c>
      <c r="L72" s="229" t="s">
        <v>334</v>
      </c>
      <c r="M72" s="216" t="s">
        <v>157</v>
      </c>
      <c r="N72" s="65"/>
      <c r="O72" s="65"/>
      <c r="P72" s="65"/>
      <c r="Q72" s="216" t="s">
        <v>325</v>
      </c>
      <c r="R72" s="65"/>
      <c r="S72" s="70"/>
      <c r="T72" s="57"/>
    </row>
    <row r="73" spans="2:19" ht="15.75" customHeight="1">
      <c r="B73" s="71"/>
      <c r="D73" s="105"/>
      <c r="E73" s="73"/>
      <c r="F73" s="78" t="s">
        <v>196</v>
      </c>
      <c r="G73" s="78" t="s">
        <v>162</v>
      </c>
      <c r="H73" s="78" t="s">
        <v>163</v>
      </c>
      <c r="I73" s="74" t="s">
        <v>164</v>
      </c>
      <c r="J73" s="78" t="s">
        <v>165</v>
      </c>
      <c r="K73" s="230" t="s">
        <v>166</v>
      </c>
      <c r="L73" s="231" t="s">
        <v>335</v>
      </c>
      <c r="M73" s="78" t="s">
        <v>336</v>
      </c>
      <c r="N73" s="232" t="s">
        <v>337</v>
      </c>
      <c r="O73" s="232" t="s">
        <v>285</v>
      </c>
      <c r="P73" s="78" t="s">
        <v>171</v>
      </c>
      <c r="Q73" s="78"/>
      <c r="R73" s="78" t="s">
        <v>173</v>
      </c>
      <c r="S73" s="218"/>
    </row>
    <row r="74" spans="2:19" ht="15.75" customHeight="1">
      <c r="B74" s="71"/>
      <c r="D74" s="72" t="s">
        <v>85</v>
      </c>
      <c r="E74" s="73" t="s">
        <v>160</v>
      </c>
      <c r="F74" s="78"/>
      <c r="G74" s="78"/>
      <c r="H74" s="78" t="s">
        <v>183</v>
      </c>
      <c r="I74" s="74"/>
      <c r="J74" s="78" t="s">
        <v>184</v>
      </c>
      <c r="K74" s="230" t="s">
        <v>326</v>
      </c>
      <c r="L74" s="231" t="s">
        <v>338</v>
      </c>
      <c r="M74" s="78" t="s">
        <v>339</v>
      </c>
      <c r="N74" s="152"/>
      <c r="O74" s="152"/>
      <c r="P74" s="78" t="s">
        <v>189</v>
      </c>
      <c r="Q74" s="78"/>
      <c r="R74" s="78"/>
      <c r="S74" s="218"/>
    </row>
    <row r="75" spans="2:19" ht="15.75" customHeight="1">
      <c r="B75" s="71"/>
      <c r="D75" s="105"/>
      <c r="E75" s="73"/>
      <c r="F75" s="78"/>
      <c r="G75" s="78"/>
      <c r="H75" s="78" t="s">
        <v>194</v>
      </c>
      <c r="I75" s="74" t="s">
        <v>195</v>
      </c>
      <c r="J75" s="78" t="s">
        <v>196</v>
      </c>
      <c r="K75" s="230"/>
      <c r="L75" s="233"/>
      <c r="M75" s="78" t="s">
        <v>340</v>
      </c>
      <c r="N75" s="152"/>
      <c r="O75" s="152"/>
      <c r="P75" s="78" t="s">
        <v>202</v>
      </c>
      <c r="Q75" s="78"/>
      <c r="R75" s="78" t="s">
        <v>203</v>
      </c>
      <c r="S75" s="218" t="s">
        <v>328</v>
      </c>
    </row>
    <row r="76" spans="2:19" ht="15.75" customHeight="1">
      <c r="B76" s="71"/>
      <c r="D76" s="105"/>
      <c r="E76" s="73" t="s">
        <v>182</v>
      </c>
      <c r="F76" s="78"/>
      <c r="G76" s="78"/>
      <c r="H76" s="78" t="s">
        <v>210</v>
      </c>
      <c r="I76" s="74"/>
      <c r="J76" s="78" t="s">
        <v>211</v>
      </c>
      <c r="K76" s="230"/>
      <c r="L76" s="233"/>
      <c r="M76" s="234" t="s">
        <v>341</v>
      </c>
      <c r="N76" s="152"/>
      <c r="O76" s="152"/>
      <c r="P76" s="78" t="s">
        <v>214</v>
      </c>
      <c r="Q76" s="78" t="s">
        <v>330</v>
      </c>
      <c r="R76" s="78"/>
      <c r="S76" s="218"/>
    </row>
    <row r="77" spans="2:19" ht="15.75" customHeight="1">
      <c r="B77" s="86"/>
      <c r="C77" s="87"/>
      <c r="D77" s="166"/>
      <c r="E77" s="89"/>
      <c r="F77" s="162" t="s">
        <v>222</v>
      </c>
      <c r="G77" s="162" t="s">
        <v>222</v>
      </c>
      <c r="H77" s="162" t="s">
        <v>223</v>
      </c>
      <c r="I77" s="90" t="s">
        <v>224</v>
      </c>
      <c r="J77" s="162"/>
      <c r="K77" s="235"/>
      <c r="L77" s="236"/>
      <c r="M77" s="162"/>
      <c r="N77" s="163"/>
      <c r="O77" s="163"/>
      <c r="P77" s="162"/>
      <c r="Q77" s="162"/>
      <c r="R77" s="162" t="s">
        <v>229</v>
      </c>
      <c r="S77" s="221"/>
    </row>
    <row r="78" spans="2:19" ht="15.75" customHeight="1">
      <c r="B78" s="71"/>
      <c r="D78" s="105"/>
      <c r="E78" s="73"/>
      <c r="F78" s="78"/>
      <c r="G78" s="78"/>
      <c r="H78" s="78"/>
      <c r="I78" s="74"/>
      <c r="J78" s="78"/>
      <c r="K78" s="78"/>
      <c r="L78" s="237"/>
      <c r="M78" s="78"/>
      <c r="N78" s="238"/>
      <c r="O78" s="238"/>
      <c r="P78" s="78"/>
      <c r="Q78" s="78"/>
      <c r="R78" s="78"/>
      <c r="S78" s="218"/>
    </row>
    <row r="79" spans="2:19" ht="15.75" customHeight="1">
      <c r="B79" s="114" t="s">
        <v>342</v>
      </c>
      <c r="C79" s="182" t="s">
        <v>302</v>
      </c>
      <c r="D79" s="127">
        <f aca="true" t="shared" si="19" ref="D79:D85">E79+K79+M79+Q79</f>
        <v>1560</v>
      </c>
      <c r="E79" s="101">
        <f aca="true" t="shared" si="20" ref="E79:E86">SUM(F79:J79)</f>
        <v>1512</v>
      </c>
      <c r="F79" s="222" t="s">
        <v>17</v>
      </c>
      <c r="G79" s="100">
        <v>924</v>
      </c>
      <c r="H79" s="100">
        <v>49</v>
      </c>
      <c r="I79" s="100">
        <v>298</v>
      </c>
      <c r="J79" s="100">
        <v>241</v>
      </c>
      <c r="K79" s="100">
        <v>1</v>
      </c>
      <c r="L79" s="174" t="s">
        <v>244</v>
      </c>
      <c r="M79" s="100">
        <f>SUM(N79:P79)</f>
        <v>31</v>
      </c>
      <c r="N79" s="100">
        <v>26</v>
      </c>
      <c r="O79" s="100">
        <v>2</v>
      </c>
      <c r="P79" s="105">
        <v>3</v>
      </c>
      <c r="Q79" s="100">
        <f aca="true" t="shared" si="21" ref="Q79:Q86">SUM(R79:S79)</f>
        <v>16</v>
      </c>
      <c r="R79" s="113">
        <v>3</v>
      </c>
      <c r="S79" s="112">
        <v>13</v>
      </c>
    </row>
    <row r="80" spans="2:19" ht="15.75" customHeight="1">
      <c r="B80" s="114" t="s">
        <v>343</v>
      </c>
      <c r="C80" s="182" t="s">
        <v>307</v>
      </c>
      <c r="D80" s="127">
        <f t="shared" si="19"/>
        <v>1601</v>
      </c>
      <c r="E80" s="101">
        <f t="shared" si="20"/>
        <v>1554</v>
      </c>
      <c r="F80" s="222" t="s">
        <v>17</v>
      </c>
      <c r="G80" s="100">
        <v>937</v>
      </c>
      <c r="H80" s="100">
        <v>57</v>
      </c>
      <c r="I80" s="100">
        <v>325</v>
      </c>
      <c r="J80" s="100">
        <v>235</v>
      </c>
      <c r="K80" s="186" t="s">
        <v>17</v>
      </c>
      <c r="L80" s="174" t="s">
        <v>244</v>
      </c>
      <c r="M80" s="113">
        <f>SUM(N80:P80)</f>
        <v>32</v>
      </c>
      <c r="N80" s="100">
        <v>25</v>
      </c>
      <c r="O80" s="100">
        <v>4</v>
      </c>
      <c r="P80" s="105">
        <v>3</v>
      </c>
      <c r="Q80" s="100">
        <f t="shared" si="21"/>
        <v>15</v>
      </c>
      <c r="R80" s="113">
        <v>5</v>
      </c>
      <c r="S80" s="112">
        <v>10</v>
      </c>
    </row>
    <row r="81" spans="2:19" ht="15.75" customHeight="1">
      <c r="B81" s="114" t="s">
        <v>344</v>
      </c>
      <c r="C81" s="182" t="s">
        <v>345</v>
      </c>
      <c r="D81" s="127">
        <f t="shared" si="19"/>
        <v>1605</v>
      </c>
      <c r="E81" s="101">
        <f t="shared" si="20"/>
        <v>1560</v>
      </c>
      <c r="F81" s="222" t="s">
        <v>17</v>
      </c>
      <c r="G81" s="100">
        <v>901</v>
      </c>
      <c r="H81" s="100">
        <v>50</v>
      </c>
      <c r="I81" s="100">
        <v>336</v>
      </c>
      <c r="J81" s="100">
        <v>273</v>
      </c>
      <c r="K81" s="186">
        <v>1</v>
      </c>
      <c r="L81" s="174" t="s">
        <v>244</v>
      </c>
      <c r="M81" s="113">
        <f>SUM(N81:P81)</f>
        <v>30</v>
      </c>
      <c r="N81" s="100">
        <v>24</v>
      </c>
      <c r="O81" s="100">
        <v>3</v>
      </c>
      <c r="P81" s="105">
        <v>3</v>
      </c>
      <c r="Q81" s="100">
        <f t="shared" si="21"/>
        <v>14</v>
      </c>
      <c r="R81" s="113">
        <v>3</v>
      </c>
      <c r="S81" s="112">
        <v>11</v>
      </c>
    </row>
    <row r="82" spans="2:19" ht="15.75" customHeight="1">
      <c r="B82" s="187" t="s">
        <v>71</v>
      </c>
      <c r="C82" s="182" t="s">
        <v>138</v>
      </c>
      <c r="D82" s="100">
        <f t="shared" si="19"/>
        <v>1672</v>
      </c>
      <c r="E82" s="101">
        <f t="shared" si="20"/>
        <v>1623</v>
      </c>
      <c r="F82" s="186">
        <v>1</v>
      </c>
      <c r="G82" s="100">
        <v>918</v>
      </c>
      <c r="H82" s="100">
        <v>53</v>
      </c>
      <c r="I82" s="100">
        <v>389</v>
      </c>
      <c r="J82" s="100">
        <v>262</v>
      </c>
      <c r="K82" s="186" t="s">
        <v>17</v>
      </c>
      <c r="L82" s="174" t="s">
        <v>244</v>
      </c>
      <c r="M82" s="100">
        <f>SUM(N82:P82)</f>
        <v>31</v>
      </c>
      <c r="N82" s="100">
        <v>24</v>
      </c>
      <c r="O82" s="100">
        <v>2</v>
      </c>
      <c r="P82" s="105">
        <v>5</v>
      </c>
      <c r="Q82" s="100">
        <f t="shared" si="21"/>
        <v>18</v>
      </c>
      <c r="R82" s="100">
        <v>6</v>
      </c>
      <c r="S82" s="112">
        <v>12</v>
      </c>
    </row>
    <row r="83" spans="2:19" ht="15.75" customHeight="1">
      <c r="B83" s="187" t="s">
        <v>73</v>
      </c>
      <c r="C83" s="182" t="s">
        <v>139</v>
      </c>
      <c r="D83" s="100">
        <f t="shared" si="19"/>
        <v>1686</v>
      </c>
      <c r="E83" s="101">
        <f t="shared" si="20"/>
        <v>1635</v>
      </c>
      <c r="F83" s="186">
        <v>1</v>
      </c>
      <c r="G83" s="100">
        <v>920</v>
      </c>
      <c r="H83" s="100">
        <v>71</v>
      </c>
      <c r="I83" s="100">
        <v>395</v>
      </c>
      <c r="J83" s="100">
        <v>248</v>
      </c>
      <c r="K83" s="186" t="s">
        <v>239</v>
      </c>
      <c r="L83" s="174" t="s">
        <v>244</v>
      </c>
      <c r="M83" s="100">
        <f>SUM(N83:P83)</f>
        <v>34</v>
      </c>
      <c r="N83" s="100">
        <v>27</v>
      </c>
      <c r="O83" s="100">
        <v>2</v>
      </c>
      <c r="P83" s="105">
        <v>5</v>
      </c>
      <c r="Q83" s="100">
        <f t="shared" si="21"/>
        <v>17</v>
      </c>
      <c r="R83" s="100">
        <v>6</v>
      </c>
      <c r="S83" s="112">
        <v>11</v>
      </c>
    </row>
    <row r="84" spans="1:22" ht="15.75" customHeight="1">
      <c r="A84" s="239"/>
      <c r="B84" s="213" t="s">
        <v>79</v>
      </c>
      <c r="C84" s="182" t="s">
        <v>140</v>
      </c>
      <c r="D84" s="100">
        <f t="shared" si="19"/>
        <v>1735</v>
      </c>
      <c r="E84" s="240">
        <f t="shared" si="20"/>
        <v>1691</v>
      </c>
      <c r="F84" s="241">
        <v>2</v>
      </c>
      <c r="G84" s="241">
        <v>911</v>
      </c>
      <c r="H84" s="241">
        <v>59</v>
      </c>
      <c r="I84" s="241">
        <v>435</v>
      </c>
      <c r="J84" s="241">
        <v>284</v>
      </c>
      <c r="K84" s="242">
        <v>0</v>
      </c>
      <c r="L84" s="174" t="s">
        <v>244</v>
      </c>
      <c r="M84" s="241">
        <v>31</v>
      </c>
      <c r="N84" s="241">
        <v>22</v>
      </c>
      <c r="O84" s="241">
        <v>4</v>
      </c>
      <c r="P84" s="241">
        <v>5</v>
      </c>
      <c r="Q84" s="241">
        <f t="shared" si="21"/>
        <v>13</v>
      </c>
      <c r="R84" s="241">
        <v>4</v>
      </c>
      <c r="S84" s="243">
        <v>9</v>
      </c>
      <c r="V84" s="244"/>
    </row>
    <row r="85" spans="1:22" ht="15.75" customHeight="1">
      <c r="A85" s="239"/>
      <c r="B85" s="213" t="s">
        <v>93</v>
      </c>
      <c r="C85" s="182" t="s">
        <v>141</v>
      </c>
      <c r="D85" s="100">
        <f t="shared" si="19"/>
        <v>1715</v>
      </c>
      <c r="E85" s="240">
        <f t="shared" si="20"/>
        <v>1670</v>
      </c>
      <c r="F85" s="241">
        <v>1</v>
      </c>
      <c r="G85" s="241">
        <v>906</v>
      </c>
      <c r="H85" s="241">
        <v>53</v>
      </c>
      <c r="I85" s="241">
        <v>433</v>
      </c>
      <c r="J85" s="241">
        <v>277</v>
      </c>
      <c r="K85" s="242">
        <v>0</v>
      </c>
      <c r="L85" s="174" t="s">
        <v>244</v>
      </c>
      <c r="M85" s="241">
        <f>SUM(N85:P85)</f>
        <v>30</v>
      </c>
      <c r="N85" s="241">
        <v>23</v>
      </c>
      <c r="O85" s="241">
        <v>2</v>
      </c>
      <c r="P85" s="241">
        <v>5</v>
      </c>
      <c r="Q85" s="241">
        <f t="shared" si="21"/>
        <v>15</v>
      </c>
      <c r="R85" s="241">
        <v>4</v>
      </c>
      <c r="S85" s="243">
        <v>11</v>
      </c>
      <c r="V85" s="244"/>
    </row>
    <row r="86" spans="1:22" ht="15.75" customHeight="1">
      <c r="A86" s="239"/>
      <c r="B86" s="213" t="s">
        <v>98</v>
      </c>
      <c r="C86" s="182" t="s">
        <v>142</v>
      </c>
      <c r="D86" s="100">
        <v>1752</v>
      </c>
      <c r="E86" s="240">
        <f t="shared" si="20"/>
        <v>1704</v>
      </c>
      <c r="F86" s="241">
        <v>1</v>
      </c>
      <c r="G86" s="242">
        <v>903</v>
      </c>
      <c r="H86" s="242">
        <v>53</v>
      </c>
      <c r="I86" s="242">
        <v>461</v>
      </c>
      <c r="J86" s="242">
        <v>286</v>
      </c>
      <c r="K86" s="242">
        <v>0</v>
      </c>
      <c r="L86" s="174" t="s">
        <v>244</v>
      </c>
      <c r="M86" s="241">
        <f>SUM(N86:P86)</f>
        <v>33</v>
      </c>
      <c r="N86" s="242">
        <v>27</v>
      </c>
      <c r="O86" s="242">
        <v>1</v>
      </c>
      <c r="P86" s="242">
        <v>5</v>
      </c>
      <c r="Q86" s="241">
        <f t="shared" si="21"/>
        <v>15</v>
      </c>
      <c r="R86" s="241">
        <v>2</v>
      </c>
      <c r="S86" s="243">
        <v>13</v>
      </c>
      <c r="V86" s="244"/>
    </row>
    <row r="87" spans="1:19" ht="15.75" customHeight="1" thickBot="1">
      <c r="A87" s="239"/>
      <c r="B87" s="245" t="s">
        <v>147</v>
      </c>
      <c r="C87" s="192" t="s">
        <v>148</v>
      </c>
      <c r="D87" s="246">
        <v>1778</v>
      </c>
      <c r="E87" s="247">
        <f>SUM(F87:J87)</f>
        <v>1725</v>
      </c>
      <c r="F87" s="248">
        <v>1</v>
      </c>
      <c r="G87" s="118">
        <v>881</v>
      </c>
      <c r="H87" s="118">
        <v>57</v>
      </c>
      <c r="I87" s="118">
        <v>505</v>
      </c>
      <c r="J87" s="118">
        <v>281</v>
      </c>
      <c r="K87" s="249">
        <v>0</v>
      </c>
      <c r="L87" s="250" t="s">
        <v>239</v>
      </c>
      <c r="M87" s="251">
        <f>SUM(N87:P87)</f>
        <v>36</v>
      </c>
      <c r="N87" s="118">
        <v>28</v>
      </c>
      <c r="O87" s="118">
        <v>3</v>
      </c>
      <c r="P87" s="120">
        <v>5</v>
      </c>
      <c r="Q87" s="251">
        <f>SUM(R87:S87)</f>
        <v>17</v>
      </c>
      <c r="R87" s="252">
        <v>4</v>
      </c>
      <c r="S87" s="121">
        <v>13</v>
      </c>
    </row>
    <row r="88" spans="1:21" ht="14.25" customHeight="1">
      <c r="A88" s="57"/>
      <c r="B88" s="253" t="s">
        <v>346</v>
      </c>
      <c r="D88" s="122"/>
      <c r="E88" s="122"/>
      <c r="F88" s="254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3"/>
      <c r="S88" s="122"/>
      <c r="T88" s="122"/>
      <c r="U88" s="123"/>
    </row>
    <row r="89" ht="14.25">
      <c r="B89" s="210" t="s">
        <v>317</v>
      </c>
    </row>
  </sheetData>
  <sheetProtection/>
  <mergeCells count="10">
    <mergeCell ref="R27:R31"/>
    <mergeCell ref="S27:S31"/>
    <mergeCell ref="N73:N77"/>
    <mergeCell ref="O73:O77"/>
    <mergeCell ref="AJ24:AK24"/>
    <mergeCell ref="AL24:AM24"/>
    <mergeCell ref="AN24:AO24"/>
    <mergeCell ref="AJ25:AJ28"/>
    <mergeCell ref="AK25:AK28"/>
    <mergeCell ref="AN25:AN28"/>
  </mergeCells>
  <printOptions/>
  <pageMargins left="0.5118110236220472" right="0.3" top="0.3937007874015748" bottom="0.3937007874015748" header="0.5118110236220472" footer="0.5118110236220472"/>
  <pageSetup firstPageNumber="138" useFirstPageNumber="1" horizontalDpi="600" verticalDpi="600" orientation="portrait" paperSize="9" scale="41" r:id="rId1"/>
  <colBreaks count="1" manualBreakCount="1">
    <brk id="24" max="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view="pageBreakPreview" zoomScale="80" zoomScaleNormal="70" zoomScaleSheetLayoutView="80" zoomScalePageLayoutView="0" workbookViewId="0" topLeftCell="A49">
      <selection activeCell="R33" sqref="R33"/>
    </sheetView>
  </sheetViews>
  <sheetFormatPr defaultColWidth="10.5" defaultRowHeight="15"/>
  <cols>
    <col min="1" max="1" width="2.59765625" style="290" customWidth="1"/>
    <col min="2" max="2" width="7.09765625" style="290" customWidth="1"/>
    <col min="3" max="3" width="11.69921875" style="290" customWidth="1"/>
    <col min="4" max="17" width="10.09765625" style="290" customWidth="1"/>
    <col min="18" max="18" width="11.3984375" style="290" customWidth="1"/>
    <col min="19" max="16384" width="10.5" style="290" customWidth="1"/>
  </cols>
  <sheetData>
    <row r="1" spans="1:17" ht="19.5" customHeight="1">
      <c r="A1" s="287"/>
      <c r="B1" s="288" t="s">
        <v>347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9.75" customHeight="1" thickBot="1">
      <c r="A2" s="287"/>
      <c r="B2" s="291"/>
      <c r="C2" s="292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2:19" ht="19.5" customHeight="1">
      <c r="B3" s="293"/>
      <c r="D3" s="294"/>
      <c r="E3" s="295" t="s">
        <v>348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 t="s">
        <v>349</v>
      </c>
      <c r="Q3" s="298"/>
      <c r="R3" s="299"/>
      <c r="S3" s="300"/>
    </row>
    <row r="4" spans="2:19" ht="19.5" customHeight="1">
      <c r="B4" s="301"/>
      <c r="D4" s="302"/>
      <c r="E4" s="303"/>
      <c r="F4" s="304" t="s">
        <v>350</v>
      </c>
      <c r="G4" s="305"/>
      <c r="H4" s="302"/>
      <c r="I4" s="302"/>
      <c r="J4" s="302"/>
      <c r="K4" s="302"/>
      <c r="L4" s="302"/>
      <c r="M4" s="302"/>
      <c r="N4" s="302"/>
      <c r="O4" s="302"/>
      <c r="P4" s="306" t="s">
        <v>351</v>
      </c>
      <c r="Q4" s="307"/>
      <c r="R4" s="308"/>
      <c r="S4" s="300"/>
    </row>
    <row r="5" spans="2:19" ht="19.5" customHeight="1">
      <c r="B5" s="301"/>
      <c r="D5" s="302" t="s">
        <v>85</v>
      </c>
      <c r="E5" s="303" t="s">
        <v>352</v>
      </c>
      <c r="F5" s="302" t="s">
        <v>353</v>
      </c>
      <c r="G5" s="302" t="s">
        <v>354</v>
      </c>
      <c r="H5" s="302"/>
      <c r="I5" s="302" t="s">
        <v>355</v>
      </c>
      <c r="J5" s="302"/>
      <c r="K5" s="302" t="s">
        <v>356</v>
      </c>
      <c r="L5" s="302" t="s">
        <v>357</v>
      </c>
      <c r="M5" s="302" t="s">
        <v>358</v>
      </c>
      <c r="N5" s="302"/>
      <c r="O5" s="302"/>
      <c r="P5" s="303" t="s">
        <v>359</v>
      </c>
      <c r="Q5" s="302" t="s">
        <v>360</v>
      </c>
      <c r="R5" s="309" t="s">
        <v>361</v>
      </c>
      <c r="S5" s="300"/>
    </row>
    <row r="6" spans="2:19" ht="19.5" customHeight="1">
      <c r="B6" s="301"/>
      <c r="D6" s="302"/>
      <c r="E6" s="303" t="s">
        <v>362</v>
      </c>
      <c r="F6" s="302"/>
      <c r="G6" s="302"/>
      <c r="H6" s="302" t="s">
        <v>354</v>
      </c>
      <c r="I6" s="302" t="s">
        <v>363</v>
      </c>
      <c r="J6" s="302" t="s">
        <v>364</v>
      </c>
      <c r="K6" s="302"/>
      <c r="L6" s="302"/>
      <c r="M6" s="302"/>
      <c r="N6" s="302" t="s">
        <v>365</v>
      </c>
      <c r="O6" s="302" t="s">
        <v>279</v>
      </c>
      <c r="P6" s="303" t="s">
        <v>366</v>
      </c>
      <c r="Q6" s="302" t="s">
        <v>366</v>
      </c>
      <c r="R6" s="309" t="s">
        <v>367</v>
      </c>
      <c r="S6" s="300"/>
    </row>
    <row r="7" spans="2:19" ht="19.5" customHeight="1">
      <c r="B7" s="301"/>
      <c r="D7" s="302"/>
      <c r="E7" s="303" t="s">
        <v>368</v>
      </c>
      <c r="F7" s="302" t="s">
        <v>369</v>
      </c>
      <c r="G7" s="302" t="s">
        <v>370</v>
      </c>
      <c r="H7" s="302"/>
      <c r="I7" s="302" t="s">
        <v>355</v>
      </c>
      <c r="J7" s="302"/>
      <c r="K7" s="302" t="s">
        <v>371</v>
      </c>
      <c r="L7" s="302" t="s">
        <v>372</v>
      </c>
      <c r="M7" s="302" t="s">
        <v>371</v>
      </c>
      <c r="N7" s="302"/>
      <c r="O7" s="302"/>
      <c r="P7" s="303" t="s">
        <v>373</v>
      </c>
      <c r="Q7" s="302" t="s">
        <v>373</v>
      </c>
      <c r="R7" s="309" t="s">
        <v>374</v>
      </c>
      <c r="S7" s="300"/>
    </row>
    <row r="8" spans="2:19" ht="19.5" customHeight="1">
      <c r="B8" s="310"/>
      <c r="D8" s="311"/>
      <c r="E8" s="312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2"/>
      <c r="Q8" s="311"/>
      <c r="R8" s="313"/>
      <c r="S8" s="300"/>
    </row>
    <row r="9" spans="2:19" ht="21" customHeight="1">
      <c r="B9" s="314"/>
      <c r="C9" s="315"/>
      <c r="D9" s="316"/>
      <c r="E9" s="317"/>
      <c r="F9" s="316"/>
      <c r="G9" s="316"/>
      <c r="H9" s="316"/>
      <c r="I9" s="318"/>
      <c r="J9" s="319"/>
      <c r="K9" s="316"/>
      <c r="L9" s="316"/>
      <c r="M9" s="316"/>
      <c r="N9" s="316"/>
      <c r="O9" s="316"/>
      <c r="P9" s="317"/>
      <c r="Q9" s="316"/>
      <c r="R9" s="320"/>
      <c r="S9" s="300"/>
    </row>
    <row r="10" spans="2:19" ht="20.25" customHeight="1">
      <c r="B10" s="321" t="s">
        <v>233</v>
      </c>
      <c r="C10" s="322" t="s">
        <v>375</v>
      </c>
      <c r="D10" s="323">
        <f aca="true" t="shared" si="0" ref="D10:D17">SUM(E10:O10)</f>
        <v>282</v>
      </c>
      <c r="E10" s="324">
        <v>2</v>
      </c>
      <c r="F10" s="323">
        <v>107</v>
      </c>
      <c r="G10" s="323">
        <v>2</v>
      </c>
      <c r="H10" s="323">
        <v>38</v>
      </c>
      <c r="I10" s="325">
        <v>1</v>
      </c>
      <c r="J10" s="326"/>
      <c r="K10" s="327" t="s">
        <v>237</v>
      </c>
      <c r="L10" s="327" t="s">
        <v>237</v>
      </c>
      <c r="M10" s="327" t="s">
        <v>237</v>
      </c>
      <c r="N10" s="323">
        <v>8</v>
      </c>
      <c r="O10" s="328">
        <f>120+4</f>
        <v>124</v>
      </c>
      <c r="P10" s="329" t="s">
        <v>237</v>
      </c>
      <c r="Q10" s="330" t="s">
        <v>237</v>
      </c>
      <c r="R10" s="331" t="s">
        <v>237</v>
      </c>
      <c r="S10" s="300"/>
    </row>
    <row r="11" spans="2:19" ht="20.25" customHeight="1">
      <c r="B11" s="332" t="s">
        <v>376</v>
      </c>
      <c r="C11" s="322" t="s">
        <v>241</v>
      </c>
      <c r="D11" s="323">
        <f t="shared" si="0"/>
        <v>290</v>
      </c>
      <c r="E11" s="324">
        <v>2</v>
      </c>
      <c r="F11" s="323">
        <v>110</v>
      </c>
      <c r="G11" s="330" t="s">
        <v>17</v>
      </c>
      <c r="H11" s="323">
        <v>135</v>
      </c>
      <c r="I11" s="325">
        <v>6</v>
      </c>
      <c r="J11" s="326"/>
      <c r="K11" s="327" t="s">
        <v>237</v>
      </c>
      <c r="L11" s="327" t="s">
        <v>237</v>
      </c>
      <c r="M11" s="327" t="s">
        <v>237</v>
      </c>
      <c r="N11" s="323">
        <v>18</v>
      </c>
      <c r="O11" s="328">
        <v>19</v>
      </c>
      <c r="P11" s="329" t="s">
        <v>237</v>
      </c>
      <c r="Q11" s="330" t="s">
        <v>237</v>
      </c>
      <c r="R11" s="331" t="s">
        <v>237</v>
      </c>
      <c r="S11" s="300"/>
    </row>
    <row r="12" spans="2:19" ht="20.25" customHeight="1">
      <c r="B12" s="332" t="s">
        <v>377</v>
      </c>
      <c r="C12" s="322" t="s">
        <v>242</v>
      </c>
      <c r="D12" s="323">
        <f t="shared" si="0"/>
        <v>302</v>
      </c>
      <c r="E12" s="324">
        <v>2</v>
      </c>
      <c r="F12" s="323">
        <v>114</v>
      </c>
      <c r="G12" s="323">
        <v>5</v>
      </c>
      <c r="H12" s="323">
        <f>2+154+3</f>
        <v>159</v>
      </c>
      <c r="I12" s="325">
        <v>3</v>
      </c>
      <c r="J12" s="326"/>
      <c r="K12" s="327" t="s">
        <v>237</v>
      </c>
      <c r="L12" s="327" t="s">
        <v>237</v>
      </c>
      <c r="M12" s="327" t="s">
        <v>237</v>
      </c>
      <c r="N12" s="323">
        <v>14</v>
      </c>
      <c r="O12" s="328">
        <v>5</v>
      </c>
      <c r="P12" s="329" t="s">
        <v>237</v>
      </c>
      <c r="Q12" s="330" t="s">
        <v>237</v>
      </c>
      <c r="R12" s="331" t="s">
        <v>237</v>
      </c>
      <c r="S12" s="300"/>
    </row>
    <row r="13" spans="2:19" ht="20.25" customHeight="1">
      <c r="B13" s="332" t="s">
        <v>378</v>
      </c>
      <c r="C13" s="322" t="s">
        <v>113</v>
      </c>
      <c r="D13" s="323">
        <f t="shared" si="0"/>
        <v>315</v>
      </c>
      <c r="E13" s="324">
        <v>2</v>
      </c>
      <c r="F13" s="323">
        <v>119</v>
      </c>
      <c r="G13" s="323">
        <v>5</v>
      </c>
      <c r="H13" s="323">
        <f>152+5</f>
        <v>157</v>
      </c>
      <c r="I13" s="325">
        <v>10</v>
      </c>
      <c r="J13" s="326"/>
      <c r="K13" s="327" t="s">
        <v>237</v>
      </c>
      <c r="L13" s="327" t="s">
        <v>237</v>
      </c>
      <c r="M13" s="327" t="s">
        <v>237</v>
      </c>
      <c r="N13" s="323">
        <v>15</v>
      </c>
      <c r="O13" s="328">
        <v>7</v>
      </c>
      <c r="P13" s="324">
        <v>2</v>
      </c>
      <c r="Q13" s="323">
        <v>12</v>
      </c>
      <c r="R13" s="333">
        <v>1</v>
      </c>
      <c r="S13" s="300"/>
    </row>
    <row r="14" spans="2:19" ht="20.25" customHeight="1">
      <c r="B14" s="332" t="s">
        <v>379</v>
      </c>
      <c r="C14" s="322" t="s">
        <v>118</v>
      </c>
      <c r="D14" s="323">
        <f t="shared" si="0"/>
        <v>355</v>
      </c>
      <c r="E14" s="324">
        <v>4</v>
      </c>
      <c r="F14" s="323">
        <v>120</v>
      </c>
      <c r="G14" s="323">
        <v>10</v>
      </c>
      <c r="H14" s="323">
        <f>166+6</f>
        <v>172</v>
      </c>
      <c r="I14" s="325">
        <v>27</v>
      </c>
      <c r="J14" s="326"/>
      <c r="K14" s="327" t="s">
        <v>237</v>
      </c>
      <c r="L14" s="327" t="s">
        <v>237</v>
      </c>
      <c r="M14" s="327" t="s">
        <v>237</v>
      </c>
      <c r="N14" s="323">
        <v>9</v>
      </c>
      <c r="O14" s="328">
        <v>13</v>
      </c>
      <c r="P14" s="329" t="s">
        <v>17</v>
      </c>
      <c r="Q14" s="323">
        <v>17</v>
      </c>
      <c r="R14" s="333">
        <v>2</v>
      </c>
      <c r="S14" s="300"/>
    </row>
    <row r="15" spans="2:19" ht="20.25" customHeight="1">
      <c r="B15" s="332" t="s">
        <v>380</v>
      </c>
      <c r="C15" s="322" t="s">
        <v>123</v>
      </c>
      <c r="D15" s="323">
        <f t="shared" si="0"/>
        <v>400</v>
      </c>
      <c r="E15" s="324">
        <v>4</v>
      </c>
      <c r="F15" s="323">
        <v>121</v>
      </c>
      <c r="G15" s="323">
        <v>10</v>
      </c>
      <c r="H15" s="323">
        <v>199</v>
      </c>
      <c r="I15" s="325">
        <v>37</v>
      </c>
      <c r="J15" s="326"/>
      <c r="K15" s="327" t="s">
        <v>237</v>
      </c>
      <c r="L15" s="327" t="s">
        <v>237</v>
      </c>
      <c r="M15" s="327" t="s">
        <v>237</v>
      </c>
      <c r="N15" s="323">
        <v>11</v>
      </c>
      <c r="O15" s="328">
        <v>18</v>
      </c>
      <c r="P15" s="329" t="s">
        <v>17</v>
      </c>
      <c r="Q15" s="323">
        <v>31</v>
      </c>
      <c r="R15" s="331" t="s">
        <v>17</v>
      </c>
      <c r="S15" s="300"/>
    </row>
    <row r="16" spans="2:19" ht="20.25" customHeight="1">
      <c r="B16" s="332" t="s">
        <v>381</v>
      </c>
      <c r="C16" s="322" t="s">
        <v>252</v>
      </c>
      <c r="D16" s="323">
        <f t="shared" si="0"/>
        <v>486</v>
      </c>
      <c r="E16" s="324">
        <v>5</v>
      </c>
      <c r="F16" s="323">
        <v>124</v>
      </c>
      <c r="G16" s="323">
        <v>10</v>
      </c>
      <c r="H16" s="323">
        <v>239</v>
      </c>
      <c r="I16" s="325">
        <v>62</v>
      </c>
      <c r="J16" s="326"/>
      <c r="K16" s="327" t="s">
        <v>237</v>
      </c>
      <c r="L16" s="327" t="s">
        <v>237</v>
      </c>
      <c r="M16" s="327" t="s">
        <v>237</v>
      </c>
      <c r="N16" s="323">
        <v>7</v>
      </c>
      <c r="O16" s="328">
        <v>39</v>
      </c>
      <c r="P16" s="329" t="s">
        <v>17</v>
      </c>
      <c r="Q16" s="323">
        <v>23</v>
      </c>
      <c r="R16" s="331" t="s">
        <v>17</v>
      </c>
      <c r="S16" s="300"/>
    </row>
    <row r="17" spans="2:19" ht="20.25" customHeight="1">
      <c r="B17" s="332" t="s">
        <v>382</v>
      </c>
      <c r="C17" s="322" t="s">
        <v>254</v>
      </c>
      <c r="D17" s="323">
        <f t="shared" si="0"/>
        <v>495</v>
      </c>
      <c r="E17" s="324">
        <v>4</v>
      </c>
      <c r="F17" s="323">
        <v>129</v>
      </c>
      <c r="G17" s="323">
        <v>6</v>
      </c>
      <c r="H17" s="323">
        <v>260</v>
      </c>
      <c r="I17" s="325">
        <v>53</v>
      </c>
      <c r="J17" s="326"/>
      <c r="K17" s="327" t="s">
        <v>237</v>
      </c>
      <c r="L17" s="327" t="s">
        <v>237</v>
      </c>
      <c r="M17" s="327" t="s">
        <v>237</v>
      </c>
      <c r="N17" s="323">
        <v>7</v>
      </c>
      <c r="O17" s="328">
        <v>36</v>
      </c>
      <c r="P17" s="324">
        <v>1</v>
      </c>
      <c r="Q17" s="323">
        <v>34</v>
      </c>
      <c r="R17" s="331" t="s">
        <v>17</v>
      </c>
      <c r="S17" s="300"/>
    </row>
    <row r="18" spans="2:19" ht="21" customHeight="1">
      <c r="B18" s="334"/>
      <c r="C18" s="322"/>
      <c r="D18" s="328"/>
      <c r="E18" s="335"/>
      <c r="F18" s="328"/>
      <c r="G18" s="328"/>
      <c r="H18" s="328"/>
      <c r="I18" s="336"/>
      <c r="J18" s="337"/>
      <c r="K18" s="338"/>
      <c r="L18" s="328"/>
      <c r="M18" s="328"/>
      <c r="N18" s="328"/>
      <c r="O18" s="328"/>
      <c r="P18" s="335"/>
      <c r="Q18" s="328"/>
      <c r="R18" s="333"/>
      <c r="S18" s="300"/>
    </row>
    <row r="19" spans="2:19" ht="21" customHeight="1">
      <c r="B19" s="339" t="s">
        <v>383</v>
      </c>
      <c r="C19" s="322" t="s">
        <v>256</v>
      </c>
      <c r="D19" s="323">
        <f aca="true" t="shared" si="1" ref="D19:D25">SUM(E19:O19)</f>
        <v>516</v>
      </c>
      <c r="E19" s="324">
        <v>4</v>
      </c>
      <c r="F19" s="323">
        <v>132</v>
      </c>
      <c r="G19" s="330" t="s">
        <v>17</v>
      </c>
      <c r="H19" s="323">
        <v>265</v>
      </c>
      <c r="I19" s="325">
        <v>79</v>
      </c>
      <c r="J19" s="340"/>
      <c r="K19" s="326"/>
      <c r="L19" s="327" t="s">
        <v>237</v>
      </c>
      <c r="M19" s="327" t="s">
        <v>237</v>
      </c>
      <c r="N19" s="323">
        <v>8</v>
      </c>
      <c r="O19" s="328">
        <v>28</v>
      </c>
      <c r="P19" s="329" t="s">
        <v>17</v>
      </c>
      <c r="Q19" s="323">
        <v>67</v>
      </c>
      <c r="R19" s="331" t="s">
        <v>17</v>
      </c>
      <c r="S19" s="300"/>
    </row>
    <row r="20" spans="2:19" ht="20.25" customHeight="1">
      <c r="B20" s="341" t="s">
        <v>50</v>
      </c>
      <c r="C20" s="322" t="s">
        <v>257</v>
      </c>
      <c r="D20" s="323">
        <f t="shared" si="1"/>
        <v>524</v>
      </c>
      <c r="E20" s="324">
        <v>4</v>
      </c>
      <c r="F20" s="323">
        <v>130</v>
      </c>
      <c r="G20" s="330" t="s">
        <v>17</v>
      </c>
      <c r="H20" s="323">
        <v>263</v>
      </c>
      <c r="I20" s="323">
        <v>50</v>
      </c>
      <c r="J20" s="323">
        <v>33</v>
      </c>
      <c r="K20" s="342" t="s">
        <v>17</v>
      </c>
      <c r="L20" s="327" t="s">
        <v>237</v>
      </c>
      <c r="M20" s="327" t="s">
        <v>237</v>
      </c>
      <c r="N20" s="323">
        <v>6</v>
      </c>
      <c r="O20" s="328">
        <v>38</v>
      </c>
      <c r="P20" s="324">
        <v>2</v>
      </c>
      <c r="Q20" s="323">
        <v>63</v>
      </c>
      <c r="R20" s="331" t="s">
        <v>17</v>
      </c>
      <c r="S20" s="300"/>
    </row>
    <row r="21" spans="2:19" ht="20.25" customHeight="1">
      <c r="B21" s="341" t="s">
        <v>51</v>
      </c>
      <c r="C21" s="322" t="s">
        <v>258</v>
      </c>
      <c r="D21" s="323">
        <f t="shared" si="1"/>
        <v>585</v>
      </c>
      <c r="E21" s="324">
        <v>4</v>
      </c>
      <c r="F21" s="323">
        <v>135</v>
      </c>
      <c r="G21" s="330" t="s">
        <v>17</v>
      </c>
      <c r="H21" s="323">
        <v>286</v>
      </c>
      <c r="I21" s="323">
        <v>52</v>
      </c>
      <c r="J21" s="323">
        <v>35</v>
      </c>
      <c r="K21" s="342" t="s">
        <v>17</v>
      </c>
      <c r="L21" s="327" t="s">
        <v>237</v>
      </c>
      <c r="M21" s="327" t="s">
        <v>237</v>
      </c>
      <c r="N21" s="323">
        <v>40</v>
      </c>
      <c r="O21" s="328">
        <v>33</v>
      </c>
      <c r="P21" s="329" t="s">
        <v>17</v>
      </c>
      <c r="Q21" s="323">
        <v>74</v>
      </c>
      <c r="R21" s="331" t="s">
        <v>17</v>
      </c>
      <c r="S21" s="300"/>
    </row>
    <row r="22" spans="2:19" ht="20.25" customHeight="1">
      <c r="B22" s="343" t="s">
        <v>52</v>
      </c>
      <c r="C22" s="322" t="s">
        <v>131</v>
      </c>
      <c r="D22" s="323">
        <f t="shared" si="1"/>
        <v>644</v>
      </c>
      <c r="E22" s="324">
        <v>8</v>
      </c>
      <c r="F22" s="323">
        <v>185</v>
      </c>
      <c r="G22" s="330" t="s">
        <v>17</v>
      </c>
      <c r="H22" s="323">
        <v>266</v>
      </c>
      <c r="I22" s="323">
        <v>54</v>
      </c>
      <c r="J22" s="323">
        <v>41</v>
      </c>
      <c r="K22" s="342" t="s">
        <v>17</v>
      </c>
      <c r="L22" s="327" t="s">
        <v>237</v>
      </c>
      <c r="M22" s="327" t="s">
        <v>237</v>
      </c>
      <c r="N22" s="323">
        <v>40</v>
      </c>
      <c r="O22" s="328">
        <v>50</v>
      </c>
      <c r="P22" s="329">
        <v>1</v>
      </c>
      <c r="Q22" s="323">
        <v>86</v>
      </c>
      <c r="R22" s="331" t="s">
        <v>17</v>
      </c>
      <c r="S22" s="300"/>
    </row>
    <row r="23" spans="2:19" s="289" customFormat="1" ht="20.25" customHeight="1">
      <c r="B23" s="343" t="s">
        <v>53</v>
      </c>
      <c r="C23" s="344" t="s">
        <v>132</v>
      </c>
      <c r="D23" s="323">
        <f t="shared" si="1"/>
        <v>677</v>
      </c>
      <c r="E23" s="324">
        <v>23</v>
      </c>
      <c r="F23" s="323">
        <v>190</v>
      </c>
      <c r="G23" s="330" t="s">
        <v>17</v>
      </c>
      <c r="H23" s="323">
        <v>286</v>
      </c>
      <c r="I23" s="323">
        <v>33</v>
      </c>
      <c r="J23" s="323">
        <v>64</v>
      </c>
      <c r="K23" s="342" t="s">
        <v>17</v>
      </c>
      <c r="L23" s="323">
        <v>11</v>
      </c>
      <c r="M23" s="323">
        <v>11</v>
      </c>
      <c r="N23" s="323">
        <v>33</v>
      </c>
      <c r="O23" s="328">
        <v>26</v>
      </c>
      <c r="P23" s="329" t="s">
        <v>17</v>
      </c>
      <c r="Q23" s="323">
        <v>82</v>
      </c>
      <c r="R23" s="331" t="s">
        <v>17</v>
      </c>
      <c r="S23" s="300"/>
    </row>
    <row r="24" spans="2:19" ht="20.25" customHeight="1">
      <c r="B24" s="343" t="s">
        <v>384</v>
      </c>
      <c r="C24" s="322" t="s">
        <v>133</v>
      </c>
      <c r="D24" s="323">
        <f t="shared" si="1"/>
        <v>724</v>
      </c>
      <c r="E24" s="324">
        <v>30</v>
      </c>
      <c r="F24" s="323">
        <v>183</v>
      </c>
      <c r="G24" s="330" t="s">
        <v>238</v>
      </c>
      <c r="H24" s="323">
        <v>308</v>
      </c>
      <c r="I24" s="323">
        <v>50</v>
      </c>
      <c r="J24" s="345">
        <v>55</v>
      </c>
      <c r="K24" s="323">
        <v>3</v>
      </c>
      <c r="L24" s="323">
        <v>15</v>
      </c>
      <c r="M24" s="323">
        <v>15</v>
      </c>
      <c r="N24" s="323">
        <v>23</v>
      </c>
      <c r="O24" s="328">
        <v>42</v>
      </c>
      <c r="P24" s="329" t="s">
        <v>238</v>
      </c>
      <c r="Q24" s="323">
        <v>98</v>
      </c>
      <c r="R24" s="331" t="s">
        <v>238</v>
      </c>
      <c r="S24" s="300"/>
    </row>
    <row r="25" spans="2:18" ht="20.25" customHeight="1" thickBot="1">
      <c r="B25" s="343" t="s">
        <v>332</v>
      </c>
      <c r="C25" s="346" t="s">
        <v>134</v>
      </c>
      <c r="D25" s="323">
        <f t="shared" si="1"/>
        <v>756</v>
      </c>
      <c r="E25" s="324">
        <v>26</v>
      </c>
      <c r="F25" s="323">
        <v>182</v>
      </c>
      <c r="G25" s="330" t="s">
        <v>238</v>
      </c>
      <c r="H25" s="323">
        <v>351</v>
      </c>
      <c r="I25" s="323">
        <v>45</v>
      </c>
      <c r="J25" s="345">
        <v>57</v>
      </c>
      <c r="K25" s="323">
        <v>1</v>
      </c>
      <c r="L25" s="323">
        <v>14</v>
      </c>
      <c r="M25" s="323">
        <v>34</v>
      </c>
      <c r="N25" s="323">
        <v>27</v>
      </c>
      <c r="O25" s="328">
        <v>19</v>
      </c>
      <c r="P25" s="329">
        <v>1</v>
      </c>
      <c r="Q25" s="323">
        <v>80</v>
      </c>
      <c r="R25" s="331" t="s">
        <v>238</v>
      </c>
    </row>
    <row r="26" spans="2:18" ht="12" customHeight="1" thickBot="1">
      <c r="B26" s="347"/>
      <c r="C26" s="348"/>
      <c r="D26" s="349"/>
      <c r="E26" s="349"/>
      <c r="F26" s="349"/>
      <c r="G26" s="350"/>
      <c r="H26" s="349"/>
      <c r="I26" s="349"/>
      <c r="J26" s="349"/>
      <c r="K26" s="349"/>
      <c r="L26" s="349"/>
      <c r="M26" s="349"/>
      <c r="N26" s="349"/>
      <c r="O26" s="351"/>
      <c r="P26" s="352"/>
      <c r="Q26" s="353"/>
      <c r="R26" s="352"/>
    </row>
    <row r="27" spans="2:18" ht="19.5" customHeight="1">
      <c r="B27" s="293"/>
      <c r="D27" s="294"/>
      <c r="E27" s="295" t="s">
        <v>348</v>
      </c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354"/>
      <c r="Q27" s="355"/>
      <c r="R27" s="355"/>
    </row>
    <row r="28" spans="2:18" ht="19.5" customHeight="1">
      <c r="B28" s="301"/>
      <c r="D28" s="302"/>
      <c r="E28" s="303" t="s">
        <v>385</v>
      </c>
      <c r="F28" s="356" t="s">
        <v>386</v>
      </c>
      <c r="G28" s="356" t="s">
        <v>354</v>
      </c>
      <c r="H28" s="356" t="s">
        <v>363</v>
      </c>
      <c r="I28" s="356" t="s">
        <v>387</v>
      </c>
      <c r="J28" s="356" t="s">
        <v>388</v>
      </c>
      <c r="K28" s="357" t="s">
        <v>389</v>
      </c>
      <c r="L28" s="302" t="s">
        <v>357</v>
      </c>
      <c r="M28" s="302" t="s">
        <v>358</v>
      </c>
      <c r="N28" s="356" t="s">
        <v>365</v>
      </c>
      <c r="O28" s="358" t="s">
        <v>279</v>
      </c>
      <c r="P28" s="359"/>
      <c r="Q28" s="360"/>
      <c r="R28" s="361"/>
    </row>
    <row r="29" spans="2:19" ht="19.5" customHeight="1">
      <c r="B29" s="301"/>
      <c r="D29" s="302" t="s">
        <v>85</v>
      </c>
      <c r="E29" s="303" t="s">
        <v>390</v>
      </c>
      <c r="F29" s="362"/>
      <c r="G29" s="362"/>
      <c r="H29" s="362"/>
      <c r="I29" s="362"/>
      <c r="J29" s="362"/>
      <c r="K29" s="363"/>
      <c r="L29" s="302"/>
      <c r="M29" s="302"/>
      <c r="N29" s="362"/>
      <c r="O29" s="364"/>
      <c r="P29" s="365"/>
      <c r="Q29" s="366"/>
      <c r="R29" s="366"/>
      <c r="S29" s="289"/>
    </row>
    <row r="30" spans="2:19" ht="19.5" customHeight="1">
      <c r="B30" s="301"/>
      <c r="D30" s="302"/>
      <c r="E30" s="303" t="s">
        <v>391</v>
      </c>
      <c r="F30" s="362"/>
      <c r="G30" s="362"/>
      <c r="H30" s="362"/>
      <c r="I30" s="362"/>
      <c r="J30" s="362"/>
      <c r="K30" s="363"/>
      <c r="L30" s="302"/>
      <c r="M30" s="302"/>
      <c r="N30" s="362"/>
      <c r="O30" s="364"/>
      <c r="P30" s="365"/>
      <c r="Q30" s="366"/>
      <c r="R30" s="366"/>
      <c r="S30" s="289"/>
    </row>
    <row r="31" spans="2:19" ht="19.5" customHeight="1">
      <c r="B31" s="310"/>
      <c r="C31" s="367"/>
      <c r="D31" s="311"/>
      <c r="E31" s="312" t="s">
        <v>392</v>
      </c>
      <c r="F31" s="368"/>
      <c r="G31" s="368"/>
      <c r="H31" s="368"/>
      <c r="I31" s="368"/>
      <c r="J31" s="368"/>
      <c r="K31" s="369"/>
      <c r="L31" s="311" t="s">
        <v>372</v>
      </c>
      <c r="M31" s="311" t="s">
        <v>371</v>
      </c>
      <c r="N31" s="368"/>
      <c r="O31" s="370"/>
      <c r="P31" s="365"/>
      <c r="Q31" s="366"/>
      <c r="R31" s="366"/>
      <c r="S31" s="289"/>
    </row>
    <row r="32" spans="2:19" ht="20.25" customHeight="1">
      <c r="B32" s="371" t="s">
        <v>393</v>
      </c>
      <c r="C32" s="372" t="s">
        <v>301</v>
      </c>
      <c r="D32" s="323">
        <f>SUM(E32:O32)</f>
        <v>803</v>
      </c>
      <c r="E32" s="373">
        <v>32</v>
      </c>
      <c r="F32" s="374">
        <v>198</v>
      </c>
      <c r="G32" s="374">
        <v>355</v>
      </c>
      <c r="H32" s="342">
        <v>37</v>
      </c>
      <c r="I32" s="342">
        <v>66</v>
      </c>
      <c r="J32" s="375" t="s">
        <v>303</v>
      </c>
      <c r="K32" s="342">
        <v>18</v>
      </c>
      <c r="L32" s="342">
        <v>12</v>
      </c>
      <c r="M32" s="342">
        <v>21</v>
      </c>
      <c r="N32" s="342">
        <v>25</v>
      </c>
      <c r="O32" s="331">
        <v>39</v>
      </c>
      <c r="P32" s="365"/>
      <c r="Q32" s="366"/>
      <c r="R32" s="366"/>
      <c r="S32" s="289"/>
    </row>
    <row r="33" spans="2:18" ht="20.25" customHeight="1">
      <c r="B33" s="334" t="s">
        <v>394</v>
      </c>
      <c r="C33" s="322" t="s">
        <v>306</v>
      </c>
      <c r="D33" s="323">
        <f>SUM(E33:O33)</f>
        <v>838</v>
      </c>
      <c r="E33" s="373">
        <v>31</v>
      </c>
      <c r="F33" s="374">
        <v>199</v>
      </c>
      <c r="G33" s="374">
        <v>377</v>
      </c>
      <c r="H33" s="342">
        <v>38</v>
      </c>
      <c r="I33" s="342">
        <v>59</v>
      </c>
      <c r="J33" s="375" t="s">
        <v>303</v>
      </c>
      <c r="K33" s="342">
        <v>21</v>
      </c>
      <c r="L33" s="342">
        <v>12</v>
      </c>
      <c r="M33" s="342">
        <v>20</v>
      </c>
      <c r="N33" s="342">
        <v>36</v>
      </c>
      <c r="O33" s="331">
        <v>45</v>
      </c>
      <c r="P33" s="365"/>
      <c r="Q33" s="366"/>
      <c r="R33" s="366"/>
    </row>
    <row r="34" spans="2:18" ht="20.25" customHeight="1">
      <c r="B34" s="334" t="s">
        <v>395</v>
      </c>
      <c r="C34" s="322" t="s">
        <v>137</v>
      </c>
      <c r="D34" s="323">
        <f>SUM(E34:O34)</f>
        <v>848</v>
      </c>
      <c r="E34" s="373">
        <v>30</v>
      </c>
      <c r="F34" s="374">
        <v>209</v>
      </c>
      <c r="G34" s="374">
        <v>375</v>
      </c>
      <c r="H34" s="342">
        <v>44</v>
      </c>
      <c r="I34" s="342">
        <v>68</v>
      </c>
      <c r="J34" s="375" t="s">
        <v>303</v>
      </c>
      <c r="K34" s="342">
        <v>14</v>
      </c>
      <c r="L34" s="342">
        <v>9</v>
      </c>
      <c r="M34" s="342">
        <v>17</v>
      </c>
      <c r="N34" s="342">
        <v>49</v>
      </c>
      <c r="O34" s="331">
        <v>33</v>
      </c>
      <c r="P34" s="365"/>
      <c r="Q34" s="366"/>
      <c r="R34" s="366"/>
    </row>
    <row r="35" spans="2:18" ht="20.25" customHeight="1">
      <c r="B35" s="334" t="s">
        <v>396</v>
      </c>
      <c r="C35" s="322" t="s">
        <v>138</v>
      </c>
      <c r="D35" s="323">
        <f>SUM(E35:O35)</f>
        <v>914</v>
      </c>
      <c r="E35" s="373">
        <v>30</v>
      </c>
      <c r="F35" s="374">
        <v>219</v>
      </c>
      <c r="G35" s="374">
        <v>371</v>
      </c>
      <c r="H35" s="342">
        <v>60</v>
      </c>
      <c r="I35" s="342">
        <v>62</v>
      </c>
      <c r="J35" s="375" t="s">
        <v>303</v>
      </c>
      <c r="K35" s="342">
        <v>6</v>
      </c>
      <c r="L35" s="342">
        <v>8</v>
      </c>
      <c r="M35" s="342">
        <v>12</v>
      </c>
      <c r="N35" s="342">
        <v>44</v>
      </c>
      <c r="O35" s="331">
        <v>102</v>
      </c>
      <c r="P35" s="365"/>
      <c r="Q35" s="366"/>
      <c r="R35" s="366"/>
    </row>
    <row r="36" spans="2:18" ht="20.25" customHeight="1">
      <c r="B36" s="334" t="s">
        <v>311</v>
      </c>
      <c r="C36" s="322" t="s">
        <v>139</v>
      </c>
      <c r="D36" s="323">
        <v>908</v>
      </c>
      <c r="E36" s="373">
        <v>29</v>
      </c>
      <c r="F36" s="374">
        <v>215</v>
      </c>
      <c r="G36" s="374">
        <v>382</v>
      </c>
      <c r="H36" s="342">
        <v>56</v>
      </c>
      <c r="I36" s="342">
        <v>70</v>
      </c>
      <c r="J36" s="375" t="s">
        <v>303</v>
      </c>
      <c r="K36" s="342">
        <v>4</v>
      </c>
      <c r="L36" s="342">
        <v>7</v>
      </c>
      <c r="M36" s="342">
        <v>2</v>
      </c>
      <c r="N36" s="342">
        <v>45</v>
      </c>
      <c r="O36" s="331">
        <v>98</v>
      </c>
      <c r="P36" s="365"/>
      <c r="Q36" s="366"/>
      <c r="R36" s="366"/>
    </row>
    <row r="37" spans="2:18" ht="20.25" customHeight="1">
      <c r="B37" s="334" t="s">
        <v>312</v>
      </c>
      <c r="C37" s="322" t="s">
        <v>140</v>
      </c>
      <c r="D37" s="323">
        <f>SUM(E37:O37)</f>
        <v>938</v>
      </c>
      <c r="E37" s="373">
        <v>30</v>
      </c>
      <c r="F37" s="374">
        <v>232</v>
      </c>
      <c r="G37" s="374">
        <v>401</v>
      </c>
      <c r="H37" s="342">
        <v>60</v>
      </c>
      <c r="I37" s="342">
        <v>70</v>
      </c>
      <c r="J37" s="375" t="s">
        <v>303</v>
      </c>
      <c r="K37" s="342">
        <v>1</v>
      </c>
      <c r="L37" s="342">
        <v>6</v>
      </c>
      <c r="M37" s="342">
        <v>5</v>
      </c>
      <c r="N37" s="342">
        <v>46</v>
      </c>
      <c r="O37" s="331">
        <v>87</v>
      </c>
      <c r="P37" s="365"/>
      <c r="Q37" s="366"/>
      <c r="R37" s="366"/>
    </row>
    <row r="38" spans="2:18" ht="20.25" customHeight="1">
      <c r="B38" s="334" t="s">
        <v>313</v>
      </c>
      <c r="C38" s="376" t="s">
        <v>141</v>
      </c>
      <c r="D38" s="323">
        <f>SUM(E38:O38)</f>
        <v>936</v>
      </c>
      <c r="E38" s="373">
        <v>25</v>
      </c>
      <c r="F38" s="374">
        <v>232</v>
      </c>
      <c r="G38" s="374">
        <v>437</v>
      </c>
      <c r="H38" s="342">
        <v>54</v>
      </c>
      <c r="I38" s="342">
        <v>56</v>
      </c>
      <c r="J38" s="375" t="s">
        <v>303</v>
      </c>
      <c r="K38" s="342">
        <v>8</v>
      </c>
      <c r="L38" s="342">
        <v>4</v>
      </c>
      <c r="M38" s="342">
        <v>8</v>
      </c>
      <c r="N38" s="342">
        <v>37</v>
      </c>
      <c r="O38" s="331">
        <v>75</v>
      </c>
      <c r="P38" s="377"/>
      <c r="Q38" s="366"/>
      <c r="R38" s="366"/>
    </row>
    <row r="39" spans="2:18" ht="20.25" customHeight="1">
      <c r="B39" s="334" t="s">
        <v>397</v>
      </c>
      <c r="C39" s="344" t="s">
        <v>398</v>
      </c>
      <c r="D39" s="378">
        <f>SUM(E39:O39)</f>
        <v>974</v>
      </c>
      <c r="E39" s="379">
        <v>28</v>
      </c>
      <c r="F39" s="374">
        <v>248</v>
      </c>
      <c r="G39" s="380">
        <v>437</v>
      </c>
      <c r="H39" s="330">
        <v>66</v>
      </c>
      <c r="I39" s="342">
        <v>62</v>
      </c>
      <c r="J39" s="375" t="s">
        <v>303</v>
      </c>
      <c r="K39" s="330">
        <v>43</v>
      </c>
      <c r="L39" s="330">
        <v>1</v>
      </c>
      <c r="M39" s="330">
        <v>8</v>
      </c>
      <c r="N39" s="342">
        <v>33</v>
      </c>
      <c r="O39" s="381">
        <v>48</v>
      </c>
      <c r="P39" s="377"/>
      <c r="Q39" s="366"/>
      <c r="R39" s="366"/>
    </row>
    <row r="40" spans="2:18" ht="20.25" customHeight="1" thickBot="1">
      <c r="B40" s="382" t="s">
        <v>314</v>
      </c>
      <c r="C40" s="383" t="s">
        <v>315</v>
      </c>
      <c r="D40" s="384">
        <f>SUM(E40:O40)</f>
        <v>1018</v>
      </c>
      <c r="E40" s="385">
        <v>29</v>
      </c>
      <c r="F40" s="386">
        <v>280</v>
      </c>
      <c r="G40" s="387">
        <v>421</v>
      </c>
      <c r="H40" s="388">
        <v>72</v>
      </c>
      <c r="I40" s="389">
        <v>54</v>
      </c>
      <c r="J40" s="390" t="s">
        <v>303</v>
      </c>
      <c r="K40" s="388">
        <v>66</v>
      </c>
      <c r="L40" s="388">
        <v>2</v>
      </c>
      <c r="M40" s="388">
        <v>9</v>
      </c>
      <c r="N40" s="389">
        <v>40</v>
      </c>
      <c r="O40" s="391">
        <v>45</v>
      </c>
      <c r="P40" s="377"/>
      <c r="Q40" s="366"/>
      <c r="R40" s="366"/>
    </row>
    <row r="41" spans="2:18" ht="19.5" customHeight="1">
      <c r="B41" s="392" t="s">
        <v>399</v>
      </c>
      <c r="D41" s="393"/>
      <c r="E41" s="393"/>
      <c r="F41" s="393"/>
      <c r="G41" s="393"/>
      <c r="H41" s="393"/>
      <c r="I41" s="394"/>
      <c r="J41" s="394"/>
      <c r="K41" s="394"/>
      <c r="L41" s="394"/>
      <c r="M41" s="394"/>
      <c r="N41" s="394"/>
      <c r="O41" s="394"/>
      <c r="P41" s="366"/>
      <c r="Q41" s="366"/>
      <c r="R41" s="366"/>
    </row>
    <row r="42" spans="2:18" ht="19.5" customHeight="1">
      <c r="B42" s="392" t="s">
        <v>400</v>
      </c>
      <c r="D42" s="393"/>
      <c r="E42" s="393"/>
      <c r="F42" s="393"/>
      <c r="G42" s="393"/>
      <c r="H42" s="393"/>
      <c r="I42" s="394"/>
      <c r="J42" s="394"/>
      <c r="K42" s="394"/>
      <c r="L42" s="394"/>
      <c r="M42" s="394"/>
      <c r="N42" s="394"/>
      <c r="O42" s="394"/>
      <c r="P42" s="366"/>
      <c r="Q42" s="366"/>
      <c r="R42" s="395"/>
    </row>
    <row r="43" spans="2:18" ht="19.5" customHeight="1">
      <c r="B43" s="392" t="s">
        <v>401</v>
      </c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</row>
    <row r="44" spans="2:18" ht="14.25">
      <c r="B44" s="396" t="s">
        <v>402</v>
      </c>
      <c r="I44" s="393"/>
      <c r="J44" s="393"/>
      <c r="K44" s="393"/>
      <c r="L44" s="393"/>
      <c r="M44" s="393"/>
      <c r="N44" s="393"/>
      <c r="O44" s="393"/>
      <c r="P44" s="393"/>
      <c r="Q44" s="393"/>
      <c r="R44" s="393"/>
    </row>
    <row r="45" spans="9:15" ht="18" customHeight="1">
      <c r="I45" s="393"/>
      <c r="J45" s="393"/>
      <c r="K45" s="393"/>
      <c r="L45" s="393"/>
      <c r="M45" s="393"/>
      <c r="N45" s="393"/>
      <c r="O45" s="393"/>
    </row>
    <row r="46" spans="2:8" ht="19.5" customHeight="1">
      <c r="B46" s="288" t="s">
        <v>403</v>
      </c>
      <c r="D46" s="289"/>
      <c r="E46" s="289"/>
      <c r="F46" s="289"/>
      <c r="G46" s="289"/>
      <c r="H46" s="289"/>
    </row>
    <row r="47" spans="3:18" ht="10.5" customHeight="1" thickBot="1">
      <c r="C47" s="292"/>
      <c r="P47" s="289"/>
      <c r="Q47" s="289"/>
      <c r="R47" s="289"/>
    </row>
    <row r="48" spans="2:18" ht="19.5" customHeight="1">
      <c r="B48" s="293"/>
      <c r="D48" s="397"/>
      <c r="E48" s="295" t="s">
        <v>348</v>
      </c>
      <c r="F48" s="296"/>
      <c r="G48" s="296"/>
      <c r="H48" s="296"/>
      <c r="I48" s="296"/>
      <c r="J48" s="296"/>
      <c r="K48" s="296"/>
      <c r="L48" s="296"/>
      <c r="M48" s="398" t="s">
        <v>404</v>
      </c>
      <c r="N48" s="399"/>
      <c r="O48" s="400"/>
      <c r="P48" s="289"/>
      <c r="Q48" s="289"/>
      <c r="R48" s="401"/>
    </row>
    <row r="49" spans="2:15" ht="19.5" customHeight="1">
      <c r="B49" s="301"/>
      <c r="D49" s="402"/>
      <c r="E49" s="303" t="s">
        <v>359</v>
      </c>
      <c r="F49" s="402"/>
      <c r="G49" s="402"/>
      <c r="H49" s="402"/>
      <c r="I49" s="304" t="s">
        <v>405</v>
      </c>
      <c r="J49" s="305"/>
      <c r="K49" s="305"/>
      <c r="L49" s="402"/>
      <c r="M49" s="403"/>
      <c r="N49" s="404" t="s">
        <v>351</v>
      </c>
      <c r="O49" s="405"/>
    </row>
    <row r="50" spans="2:15" ht="19.5" customHeight="1">
      <c r="B50" s="301"/>
      <c r="D50" s="302" t="s">
        <v>85</v>
      </c>
      <c r="E50" s="303" t="s">
        <v>406</v>
      </c>
      <c r="F50" s="302" t="s">
        <v>407</v>
      </c>
      <c r="G50" s="302" t="s">
        <v>363</v>
      </c>
      <c r="H50" s="302" t="s">
        <v>364</v>
      </c>
      <c r="I50" s="302" t="s">
        <v>408</v>
      </c>
      <c r="J50" s="402"/>
      <c r="K50" s="302" t="s">
        <v>409</v>
      </c>
      <c r="L50" s="302" t="s">
        <v>279</v>
      </c>
      <c r="M50" s="303" t="s">
        <v>410</v>
      </c>
      <c r="N50" s="302" t="s">
        <v>360</v>
      </c>
      <c r="O50" s="309" t="s">
        <v>410</v>
      </c>
    </row>
    <row r="51" spans="2:15" ht="19.5" customHeight="1">
      <c r="B51" s="301"/>
      <c r="D51" s="402"/>
      <c r="E51" s="303" t="s">
        <v>411</v>
      </c>
      <c r="F51" s="402"/>
      <c r="G51" s="402"/>
      <c r="H51" s="402"/>
      <c r="I51" s="406" t="s">
        <v>412</v>
      </c>
      <c r="J51" s="302" t="s">
        <v>413</v>
      </c>
      <c r="K51" s="302" t="s">
        <v>414</v>
      </c>
      <c r="L51" s="302"/>
      <c r="M51" s="303" t="s">
        <v>415</v>
      </c>
      <c r="N51" s="302" t="s">
        <v>415</v>
      </c>
      <c r="O51" s="309" t="s">
        <v>416</v>
      </c>
    </row>
    <row r="52" spans="2:15" ht="19.5" customHeight="1">
      <c r="B52" s="301"/>
      <c r="D52" s="402"/>
      <c r="E52" s="303" t="s">
        <v>417</v>
      </c>
      <c r="F52" s="402"/>
      <c r="G52" s="402"/>
      <c r="H52" s="402"/>
      <c r="I52" s="406" t="s">
        <v>418</v>
      </c>
      <c r="J52" s="402"/>
      <c r="K52" s="302" t="s">
        <v>419</v>
      </c>
      <c r="L52" s="402"/>
      <c r="M52" s="303" t="s">
        <v>420</v>
      </c>
      <c r="N52" s="302" t="s">
        <v>420</v>
      </c>
      <c r="O52" s="309" t="s">
        <v>415</v>
      </c>
    </row>
    <row r="53" spans="2:15" ht="19.5" customHeight="1">
      <c r="B53" s="310"/>
      <c r="C53" s="407"/>
      <c r="D53" s="408"/>
      <c r="E53" s="312"/>
      <c r="F53" s="408"/>
      <c r="G53" s="408"/>
      <c r="H53" s="408"/>
      <c r="I53" s="409" t="s">
        <v>421</v>
      </c>
      <c r="J53" s="408"/>
      <c r="K53" s="311"/>
      <c r="L53" s="408"/>
      <c r="M53" s="403"/>
      <c r="N53" s="311"/>
      <c r="O53" s="410" t="s">
        <v>420</v>
      </c>
    </row>
    <row r="54" spans="2:15" ht="20.25" customHeight="1">
      <c r="B54" s="321" t="s">
        <v>233</v>
      </c>
      <c r="C54" s="322" t="s">
        <v>375</v>
      </c>
      <c r="D54" s="323">
        <f aca="true" t="shared" si="2" ref="D54:D68">SUM(E54:L54)</f>
        <v>1016</v>
      </c>
      <c r="E54" s="324">
        <v>1</v>
      </c>
      <c r="F54" s="323">
        <v>2</v>
      </c>
      <c r="G54" s="323">
        <v>12</v>
      </c>
      <c r="H54" s="323">
        <v>9</v>
      </c>
      <c r="I54" s="323">
        <v>19</v>
      </c>
      <c r="J54" s="330" t="s">
        <v>238</v>
      </c>
      <c r="K54" s="328">
        <v>963</v>
      </c>
      <c r="L54" s="328">
        <v>10</v>
      </c>
      <c r="M54" s="329" t="s">
        <v>237</v>
      </c>
      <c r="N54" s="330" t="s">
        <v>237</v>
      </c>
      <c r="O54" s="331" t="s">
        <v>237</v>
      </c>
    </row>
    <row r="55" spans="2:15" ht="20.25" customHeight="1">
      <c r="B55" s="332" t="s">
        <v>376</v>
      </c>
      <c r="C55" s="322" t="s">
        <v>241</v>
      </c>
      <c r="D55" s="323">
        <f t="shared" si="2"/>
        <v>1042</v>
      </c>
      <c r="E55" s="324">
        <v>2</v>
      </c>
      <c r="F55" s="323">
        <v>1</v>
      </c>
      <c r="G55" s="328">
        <v>38</v>
      </c>
      <c r="H55" s="323">
        <v>12</v>
      </c>
      <c r="I55" s="323">
        <v>948</v>
      </c>
      <c r="J55" s="323">
        <v>9</v>
      </c>
      <c r="K55" s="328">
        <v>25</v>
      </c>
      <c r="L55" s="328">
        <v>7</v>
      </c>
      <c r="M55" s="329" t="s">
        <v>237</v>
      </c>
      <c r="N55" s="330" t="s">
        <v>237</v>
      </c>
      <c r="O55" s="331" t="s">
        <v>237</v>
      </c>
    </row>
    <row r="56" spans="2:15" ht="20.25" customHeight="1">
      <c r="B56" s="332" t="s">
        <v>377</v>
      </c>
      <c r="C56" s="322" t="s">
        <v>242</v>
      </c>
      <c r="D56" s="323">
        <f t="shared" si="2"/>
        <v>696</v>
      </c>
      <c r="E56" s="324">
        <v>2</v>
      </c>
      <c r="F56" s="323">
        <v>1</v>
      </c>
      <c r="G56" s="323">
        <v>58</v>
      </c>
      <c r="H56" s="323">
        <v>11</v>
      </c>
      <c r="I56" s="323">
        <v>616</v>
      </c>
      <c r="J56" s="323">
        <v>4</v>
      </c>
      <c r="K56" s="330" t="s">
        <v>238</v>
      </c>
      <c r="L56" s="328">
        <v>4</v>
      </c>
      <c r="M56" s="329" t="s">
        <v>237</v>
      </c>
      <c r="N56" s="330" t="s">
        <v>237</v>
      </c>
      <c r="O56" s="331" t="s">
        <v>237</v>
      </c>
    </row>
    <row r="57" spans="2:15" ht="20.25" customHeight="1">
      <c r="B57" s="332" t="s">
        <v>378</v>
      </c>
      <c r="C57" s="322" t="s">
        <v>113</v>
      </c>
      <c r="D57" s="323">
        <f t="shared" si="2"/>
        <v>378</v>
      </c>
      <c r="E57" s="324">
        <v>2</v>
      </c>
      <c r="F57" s="327" t="s">
        <v>17</v>
      </c>
      <c r="G57" s="323">
        <v>153</v>
      </c>
      <c r="H57" s="323">
        <v>39</v>
      </c>
      <c r="I57" s="323">
        <v>40</v>
      </c>
      <c r="J57" s="323">
        <v>52</v>
      </c>
      <c r="K57" s="328">
        <v>81</v>
      </c>
      <c r="L57" s="323">
        <v>11</v>
      </c>
      <c r="M57" s="324">
        <v>8</v>
      </c>
      <c r="N57" s="323">
        <v>107</v>
      </c>
      <c r="O57" s="333">
        <v>1</v>
      </c>
    </row>
    <row r="58" spans="2:15" ht="20.25" customHeight="1">
      <c r="B58" s="332" t="s">
        <v>379</v>
      </c>
      <c r="C58" s="322" t="s">
        <v>118</v>
      </c>
      <c r="D58" s="323">
        <f t="shared" si="2"/>
        <v>358</v>
      </c>
      <c r="E58" s="324">
        <v>2</v>
      </c>
      <c r="F58" s="327" t="s">
        <v>17</v>
      </c>
      <c r="G58" s="323">
        <v>194</v>
      </c>
      <c r="H58" s="323">
        <v>54</v>
      </c>
      <c r="I58" s="323">
        <v>33</v>
      </c>
      <c r="J58" s="323">
        <v>17</v>
      </c>
      <c r="K58" s="328">
        <v>49</v>
      </c>
      <c r="L58" s="328">
        <v>9</v>
      </c>
      <c r="M58" s="335">
        <v>7</v>
      </c>
      <c r="N58" s="323">
        <v>184</v>
      </c>
      <c r="O58" s="333">
        <v>1</v>
      </c>
    </row>
    <row r="59" spans="2:15" ht="20.25" customHeight="1">
      <c r="B59" s="332" t="s">
        <v>380</v>
      </c>
      <c r="C59" s="322" t="s">
        <v>123</v>
      </c>
      <c r="D59" s="323">
        <f t="shared" si="2"/>
        <v>376</v>
      </c>
      <c r="E59" s="324">
        <v>5</v>
      </c>
      <c r="F59" s="327" t="s">
        <v>17</v>
      </c>
      <c r="G59" s="323">
        <v>232</v>
      </c>
      <c r="H59" s="323">
        <v>59</v>
      </c>
      <c r="I59" s="323">
        <v>24</v>
      </c>
      <c r="J59" s="323">
        <v>9</v>
      </c>
      <c r="K59" s="328">
        <v>36</v>
      </c>
      <c r="L59" s="328">
        <v>11</v>
      </c>
      <c r="M59" s="335">
        <v>6</v>
      </c>
      <c r="N59" s="323">
        <v>176</v>
      </c>
      <c r="O59" s="331" t="s">
        <v>17</v>
      </c>
    </row>
    <row r="60" spans="2:15" ht="20.25" customHeight="1">
      <c r="B60" s="332" t="s">
        <v>381</v>
      </c>
      <c r="C60" s="322" t="s">
        <v>252</v>
      </c>
      <c r="D60" s="323">
        <f t="shared" si="2"/>
        <v>338</v>
      </c>
      <c r="E60" s="324">
        <v>2</v>
      </c>
      <c r="F60" s="327" t="s">
        <v>17</v>
      </c>
      <c r="G60" s="323">
        <v>214</v>
      </c>
      <c r="H60" s="323">
        <v>62</v>
      </c>
      <c r="I60" s="323">
        <v>24</v>
      </c>
      <c r="J60" s="323">
        <v>7</v>
      </c>
      <c r="K60" s="328">
        <v>15</v>
      </c>
      <c r="L60" s="328">
        <v>14</v>
      </c>
      <c r="M60" s="335">
        <v>2</v>
      </c>
      <c r="N60" s="323">
        <v>184</v>
      </c>
      <c r="O60" s="333">
        <v>1</v>
      </c>
    </row>
    <row r="61" spans="2:15" ht="20.25" customHeight="1">
      <c r="B61" s="332" t="s">
        <v>382</v>
      </c>
      <c r="C61" s="322" t="s">
        <v>254</v>
      </c>
      <c r="D61" s="323">
        <f t="shared" si="2"/>
        <v>328</v>
      </c>
      <c r="E61" s="324">
        <v>2</v>
      </c>
      <c r="F61" s="323">
        <v>1</v>
      </c>
      <c r="G61" s="323">
        <v>217</v>
      </c>
      <c r="H61" s="323">
        <v>56</v>
      </c>
      <c r="I61" s="323">
        <v>21</v>
      </c>
      <c r="J61" s="323">
        <v>5</v>
      </c>
      <c r="K61" s="328">
        <v>13</v>
      </c>
      <c r="L61" s="323">
        <v>13</v>
      </c>
      <c r="M61" s="324">
        <v>1</v>
      </c>
      <c r="N61" s="323">
        <v>212</v>
      </c>
      <c r="O61" s="333">
        <v>1</v>
      </c>
    </row>
    <row r="62" spans="2:18" s="289" customFormat="1" ht="20.25" customHeight="1">
      <c r="B62" s="339" t="s">
        <v>383</v>
      </c>
      <c r="C62" s="322" t="s">
        <v>256</v>
      </c>
      <c r="D62" s="323">
        <f t="shared" si="2"/>
        <v>310</v>
      </c>
      <c r="E62" s="324">
        <v>2</v>
      </c>
      <c r="F62" s="327" t="s">
        <v>17</v>
      </c>
      <c r="G62" s="328">
        <v>216</v>
      </c>
      <c r="H62" s="323">
        <v>44</v>
      </c>
      <c r="I62" s="323">
        <v>18</v>
      </c>
      <c r="J62" s="323">
        <v>4</v>
      </c>
      <c r="K62" s="328">
        <v>9</v>
      </c>
      <c r="L62" s="328">
        <v>17</v>
      </c>
      <c r="M62" s="335">
        <v>1</v>
      </c>
      <c r="N62" s="323">
        <v>193</v>
      </c>
      <c r="O62" s="331" t="s">
        <v>17</v>
      </c>
      <c r="P62" s="290"/>
      <c r="Q62" s="290"/>
      <c r="R62" s="290"/>
    </row>
    <row r="63" spans="2:15" ht="20.25" customHeight="1">
      <c r="B63" s="341" t="s">
        <v>50</v>
      </c>
      <c r="C63" s="322" t="s">
        <v>257</v>
      </c>
      <c r="D63" s="323">
        <f t="shared" si="2"/>
        <v>297</v>
      </c>
      <c r="E63" s="324">
        <v>3</v>
      </c>
      <c r="F63" s="323">
        <v>1</v>
      </c>
      <c r="G63" s="328">
        <v>205</v>
      </c>
      <c r="H63" s="323">
        <v>45</v>
      </c>
      <c r="I63" s="323">
        <v>15</v>
      </c>
      <c r="J63" s="323">
        <v>5</v>
      </c>
      <c r="K63" s="328">
        <v>7</v>
      </c>
      <c r="L63" s="323">
        <v>16</v>
      </c>
      <c r="M63" s="324">
        <v>1</v>
      </c>
      <c r="N63" s="323">
        <v>211</v>
      </c>
      <c r="O63" s="333">
        <v>1</v>
      </c>
    </row>
    <row r="64" spans="2:15" ht="20.25" customHeight="1">
      <c r="B64" s="341" t="s">
        <v>51</v>
      </c>
      <c r="C64" s="322" t="s">
        <v>258</v>
      </c>
      <c r="D64" s="323">
        <f t="shared" si="2"/>
        <v>303</v>
      </c>
      <c r="E64" s="324">
        <v>3</v>
      </c>
      <c r="F64" s="327" t="s">
        <v>17</v>
      </c>
      <c r="G64" s="328">
        <v>216</v>
      </c>
      <c r="H64" s="323">
        <v>46</v>
      </c>
      <c r="I64" s="323">
        <v>11</v>
      </c>
      <c r="J64" s="323">
        <v>4</v>
      </c>
      <c r="K64" s="328">
        <v>5</v>
      </c>
      <c r="L64" s="323">
        <v>18</v>
      </c>
      <c r="M64" s="324">
        <v>1</v>
      </c>
      <c r="N64" s="323">
        <v>191</v>
      </c>
      <c r="O64" s="331" t="s">
        <v>17</v>
      </c>
    </row>
    <row r="65" spans="2:15" ht="20.25" customHeight="1">
      <c r="B65" s="343" t="s">
        <v>52</v>
      </c>
      <c r="C65" s="322" t="s">
        <v>131</v>
      </c>
      <c r="D65" s="323">
        <f t="shared" si="2"/>
        <v>299</v>
      </c>
      <c r="E65" s="324">
        <v>3</v>
      </c>
      <c r="F65" s="327">
        <v>1</v>
      </c>
      <c r="G65" s="328">
        <v>212</v>
      </c>
      <c r="H65" s="323">
        <v>49</v>
      </c>
      <c r="I65" s="323">
        <v>11</v>
      </c>
      <c r="J65" s="323">
        <v>3</v>
      </c>
      <c r="K65" s="328">
        <v>2</v>
      </c>
      <c r="L65" s="323">
        <v>18</v>
      </c>
      <c r="M65" s="411" t="s">
        <v>17</v>
      </c>
      <c r="N65" s="323">
        <v>227</v>
      </c>
      <c r="O65" s="331" t="s">
        <v>17</v>
      </c>
    </row>
    <row r="66" spans="2:18" ht="20.25" customHeight="1">
      <c r="B66" s="343" t="s">
        <v>53</v>
      </c>
      <c r="C66" s="344" t="s">
        <v>132</v>
      </c>
      <c r="D66" s="323">
        <f t="shared" si="2"/>
        <v>312</v>
      </c>
      <c r="E66" s="324">
        <v>9</v>
      </c>
      <c r="F66" s="327">
        <v>1</v>
      </c>
      <c r="G66" s="328">
        <v>227</v>
      </c>
      <c r="H66" s="323">
        <v>45</v>
      </c>
      <c r="I66" s="323">
        <v>8</v>
      </c>
      <c r="J66" s="323">
        <v>3</v>
      </c>
      <c r="K66" s="328">
        <v>3</v>
      </c>
      <c r="L66" s="323">
        <v>16</v>
      </c>
      <c r="M66" s="411" t="s">
        <v>17</v>
      </c>
      <c r="N66" s="323">
        <v>195</v>
      </c>
      <c r="O66" s="331">
        <v>1</v>
      </c>
      <c r="P66" s="289"/>
      <c r="Q66" s="289"/>
      <c r="R66" s="289"/>
    </row>
    <row r="67" spans="2:15" ht="20.25" customHeight="1">
      <c r="B67" s="343" t="s">
        <v>384</v>
      </c>
      <c r="C67" s="322" t="s">
        <v>133</v>
      </c>
      <c r="D67" s="323">
        <f t="shared" si="2"/>
        <v>343</v>
      </c>
      <c r="E67" s="324">
        <v>7</v>
      </c>
      <c r="F67" s="327">
        <v>1</v>
      </c>
      <c r="G67" s="328">
        <v>262</v>
      </c>
      <c r="H67" s="323">
        <v>55</v>
      </c>
      <c r="I67" s="323">
        <v>11</v>
      </c>
      <c r="J67" s="323">
        <v>3</v>
      </c>
      <c r="K67" s="328">
        <v>1</v>
      </c>
      <c r="L67" s="323">
        <v>3</v>
      </c>
      <c r="M67" s="411" t="s">
        <v>17</v>
      </c>
      <c r="N67" s="323">
        <v>240</v>
      </c>
      <c r="O67" s="331">
        <v>1</v>
      </c>
    </row>
    <row r="68" spans="2:15" ht="20.25" customHeight="1" thickBot="1">
      <c r="B68" s="343" t="s">
        <v>332</v>
      </c>
      <c r="C68" s="346" t="s">
        <v>134</v>
      </c>
      <c r="D68" s="412">
        <f t="shared" si="2"/>
        <v>341</v>
      </c>
      <c r="E68" s="413">
        <v>6</v>
      </c>
      <c r="F68" s="414">
        <v>2</v>
      </c>
      <c r="G68" s="415">
        <v>276</v>
      </c>
      <c r="H68" s="412">
        <v>44</v>
      </c>
      <c r="I68" s="412">
        <v>7</v>
      </c>
      <c r="J68" s="412">
        <v>1</v>
      </c>
      <c r="K68" s="415">
        <v>2</v>
      </c>
      <c r="L68" s="412">
        <v>3</v>
      </c>
      <c r="M68" s="416">
        <v>1</v>
      </c>
      <c r="N68" s="412">
        <v>257</v>
      </c>
      <c r="O68" s="417" t="s">
        <v>238</v>
      </c>
    </row>
    <row r="69" spans="2:15" ht="12" customHeight="1" thickBot="1">
      <c r="B69" s="347"/>
      <c r="C69" s="348"/>
      <c r="D69" s="349"/>
      <c r="E69" s="349"/>
      <c r="F69" s="418"/>
      <c r="G69" s="419"/>
      <c r="H69" s="420"/>
      <c r="I69" s="420"/>
      <c r="J69" s="420"/>
      <c r="K69" s="419"/>
      <c r="L69" s="420"/>
      <c r="M69" s="418"/>
      <c r="N69" s="420"/>
      <c r="O69" s="379"/>
    </row>
    <row r="70" spans="2:15" ht="19.5" customHeight="1">
      <c r="B70" s="293"/>
      <c r="D70" s="294"/>
      <c r="E70" s="295" t="s">
        <v>348</v>
      </c>
      <c r="F70" s="296"/>
      <c r="G70" s="296"/>
      <c r="H70" s="296"/>
      <c r="I70" s="296"/>
      <c r="J70" s="296"/>
      <c r="K70" s="296"/>
      <c r="L70" s="296"/>
      <c r="M70" s="296"/>
      <c r="N70" s="296"/>
      <c r="O70" s="421"/>
    </row>
    <row r="71" spans="2:15" ht="19.5" customHeight="1">
      <c r="B71" s="301"/>
      <c r="D71" s="302"/>
      <c r="E71" s="303" t="s">
        <v>385</v>
      </c>
      <c r="F71" s="422" t="s">
        <v>386</v>
      </c>
      <c r="G71" s="422" t="s">
        <v>354</v>
      </c>
      <c r="H71" s="422" t="s">
        <v>422</v>
      </c>
      <c r="I71" s="422" t="s">
        <v>387</v>
      </c>
      <c r="J71" s="423"/>
      <c r="K71" s="424" t="s">
        <v>405</v>
      </c>
      <c r="L71" s="425"/>
      <c r="M71" s="422" t="s">
        <v>357</v>
      </c>
      <c r="N71" s="422" t="s">
        <v>365</v>
      </c>
      <c r="O71" s="426" t="s">
        <v>279</v>
      </c>
    </row>
    <row r="72" spans="2:15" ht="19.5" customHeight="1">
      <c r="B72" s="301"/>
      <c r="D72" s="302" t="s">
        <v>85</v>
      </c>
      <c r="E72" s="303" t="s">
        <v>390</v>
      </c>
      <c r="F72" s="427"/>
      <c r="G72" s="427"/>
      <c r="H72" s="427"/>
      <c r="I72" s="427"/>
      <c r="J72" s="302"/>
      <c r="K72" s="402"/>
      <c r="L72" s="302" t="s">
        <v>409</v>
      </c>
      <c r="M72" s="427"/>
      <c r="N72" s="427"/>
      <c r="O72" s="309"/>
    </row>
    <row r="73" spans="2:15" ht="19.5" customHeight="1">
      <c r="B73" s="301"/>
      <c r="D73" s="302"/>
      <c r="E73" s="303" t="s">
        <v>391</v>
      </c>
      <c r="F73" s="427"/>
      <c r="G73" s="427"/>
      <c r="H73" s="427"/>
      <c r="I73" s="427"/>
      <c r="J73" s="302" t="s">
        <v>220</v>
      </c>
      <c r="K73" s="302" t="s">
        <v>413</v>
      </c>
      <c r="L73" s="302" t="s">
        <v>414</v>
      </c>
      <c r="M73" s="427"/>
      <c r="N73" s="427"/>
      <c r="O73" s="309"/>
    </row>
    <row r="74" spans="2:15" ht="19.5" customHeight="1">
      <c r="B74" s="310"/>
      <c r="C74" s="407"/>
      <c r="D74" s="311"/>
      <c r="E74" s="312" t="s">
        <v>392</v>
      </c>
      <c r="F74" s="428"/>
      <c r="G74" s="428"/>
      <c r="H74" s="428"/>
      <c r="I74" s="428"/>
      <c r="J74" s="409"/>
      <c r="K74" s="408"/>
      <c r="L74" s="311" t="s">
        <v>419</v>
      </c>
      <c r="M74" s="428" t="s">
        <v>372</v>
      </c>
      <c r="N74" s="428"/>
      <c r="O74" s="410"/>
    </row>
    <row r="75" spans="2:15" ht="21.75" customHeight="1">
      <c r="B75" s="371" t="s">
        <v>393</v>
      </c>
      <c r="C75" s="372" t="s">
        <v>301</v>
      </c>
      <c r="D75" s="330">
        <f>SUM(E75:O75)</f>
        <v>344</v>
      </c>
      <c r="E75" s="429">
        <v>18</v>
      </c>
      <c r="F75" s="430">
        <v>1</v>
      </c>
      <c r="G75" s="430">
        <v>1</v>
      </c>
      <c r="H75" s="430">
        <v>239</v>
      </c>
      <c r="I75" s="430">
        <v>66</v>
      </c>
      <c r="J75" s="430">
        <v>8</v>
      </c>
      <c r="K75" s="430">
        <v>7</v>
      </c>
      <c r="L75" s="430">
        <v>2</v>
      </c>
      <c r="M75" s="430">
        <v>1</v>
      </c>
      <c r="N75" s="430">
        <v>0</v>
      </c>
      <c r="O75" s="431">
        <v>1</v>
      </c>
    </row>
    <row r="76" spans="2:15" ht="21.75" customHeight="1">
      <c r="B76" s="334" t="s">
        <v>394</v>
      </c>
      <c r="C76" s="322" t="s">
        <v>306</v>
      </c>
      <c r="D76" s="330">
        <f>SUM(E76:O76)</f>
        <v>355</v>
      </c>
      <c r="E76" s="429">
        <v>14</v>
      </c>
      <c r="F76" s="430">
        <v>2</v>
      </c>
      <c r="G76" s="430">
        <v>1</v>
      </c>
      <c r="H76" s="430">
        <v>245</v>
      </c>
      <c r="I76" s="430">
        <v>73</v>
      </c>
      <c r="J76" s="430">
        <v>11</v>
      </c>
      <c r="K76" s="430">
        <v>5</v>
      </c>
      <c r="L76" s="430">
        <v>2</v>
      </c>
      <c r="M76" s="430">
        <v>1</v>
      </c>
      <c r="N76" s="430">
        <v>0</v>
      </c>
      <c r="O76" s="431">
        <v>1</v>
      </c>
    </row>
    <row r="77" spans="2:15" ht="21.75" customHeight="1">
      <c r="B77" s="334" t="s">
        <v>395</v>
      </c>
      <c r="C77" s="322" t="s">
        <v>137</v>
      </c>
      <c r="D77" s="330">
        <f>SUM(E77:O77)</f>
        <v>369</v>
      </c>
      <c r="E77" s="429">
        <v>12</v>
      </c>
      <c r="F77" s="430">
        <v>1</v>
      </c>
      <c r="G77" s="430" t="s">
        <v>238</v>
      </c>
      <c r="H77" s="430">
        <v>260</v>
      </c>
      <c r="I77" s="430">
        <v>76</v>
      </c>
      <c r="J77" s="430">
        <v>14</v>
      </c>
      <c r="K77" s="430">
        <v>5</v>
      </c>
      <c r="L77" s="430">
        <v>1</v>
      </c>
      <c r="M77" s="430">
        <v>0</v>
      </c>
      <c r="N77" s="430">
        <v>0</v>
      </c>
      <c r="O77" s="431" t="s">
        <v>303</v>
      </c>
    </row>
    <row r="78" spans="2:15" ht="21.75" customHeight="1">
      <c r="B78" s="334" t="s">
        <v>396</v>
      </c>
      <c r="C78" s="322" t="s">
        <v>138</v>
      </c>
      <c r="D78" s="330">
        <f>SUM(E78:O78)</f>
        <v>433</v>
      </c>
      <c r="E78" s="429">
        <v>19</v>
      </c>
      <c r="F78" s="430">
        <v>5</v>
      </c>
      <c r="G78" s="430">
        <v>3</v>
      </c>
      <c r="H78" s="430">
        <v>281</v>
      </c>
      <c r="I78" s="430">
        <v>103</v>
      </c>
      <c r="J78" s="430">
        <v>13</v>
      </c>
      <c r="K78" s="430">
        <v>6</v>
      </c>
      <c r="L78" s="430">
        <v>1</v>
      </c>
      <c r="M78" s="430">
        <v>0</v>
      </c>
      <c r="N78" s="430">
        <v>0</v>
      </c>
      <c r="O78" s="431">
        <v>2</v>
      </c>
    </row>
    <row r="79" spans="2:15" ht="21.75" customHeight="1">
      <c r="B79" s="334" t="s">
        <v>311</v>
      </c>
      <c r="C79" s="322" t="s">
        <v>139</v>
      </c>
      <c r="D79" s="330">
        <v>437</v>
      </c>
      <c r="E79" s="429">
        <v>21</v>
      </c>
      <c r="F79" s="430">
        <v>3</v>
      </c>
      <c r="G79" s="430">
        <v>9</v>
      </c>
      <c r="H79" s="430">
        <v>273</v>
      </c>
      <c r="I79" s="430">
        <v>109</v>
      </c>
      <c r="J79" s="430">
        <v>12</v>
      </c>
      <c r="K79" s="430">
        <v>9</v>
      </c>
      <c r="L79" s="430" t="s">
        <v>303</v>
      </c>
      <c r="M79" s="430">
        <v>0</v>
      </c>
      <c r="N79" s="430">
        <v>0</v>
      </c>
      <c r="O79" s="431">
        <v>1</v>
      </c>
    </row>
    <row r="80" spans="2:15" ht="21.75" customHeight="1">
      <c r="B80" s="334" t="s">
        <v>312</v>
      </c>
      <c r="C80" s="322" t="s">
        <v>140</v>
      </c>
      <c r="D80" s="330">
        <f>SUM(E80:O80)</f>
        <v>468</v>
      </c>
      <c r="E80" s="429">
        <v>26</v>
      </c>
      <c r="F80" s="430">
        <v>4</v>
      </c>
      <c r="G80" s="430">
        <v>3</v>
      </c>
      <c r="H80" s="430">
        <v>301</v>
      </c>
      <c r="I80" s="430">
        <v>112</v>
      </c>
      <c r="J80" s="430">
        <v>13</v>
      </c>
      <c r="K80" s="430">
        <v>9</v>
      </c>
      <c r="L80" s="430" t="s">
        <v>303</v>
      </c>
      <c r="M80" s="430">
        <v>0</v>
      </c>
      <c r="N80" s="430">
        <v>0</v>
      </c>
      <c r="O80" s="431">
        <v>0</v>
      </c>
    </row>
    <row r="81" spans="2:16" ht="21.75" customHeight="1">
      <c r="B81" s="334" t="s">
        <v>313</v>
      </c>
      <c r="C81" s="376" t="s">
        <v>141</v>
      </c>
      <c r="D81" s="330">
        <f>SUM(E81:O81)</f>
        <v>453</v>
      </c>
      <c r="E81" s="429">
        <v>21</v>
      </c>
      <c r="F81" s="430">
        <v>4</v>
      </c>
      <c r="G81" s="430">
        <v>4</v>
      </c>
      <c r="H81" s="430">
        <v>288</v>
      </c>
      <c r="I81" s="430">
        <v>114</v>
      </c>
      <c r="J81" s="430">
        <v>14</v>
      </c>
      <c r="K81" s="430">
        <v>7</v>
      </c>
      <c r="L81" s="430">
        <v>1</v>
      </c>
      <c r="M81" s="430">
        <v>0</v>
      </c>
      <c r="N81" s="430">
        <v>0</v>
      </c>
      <c r="O81" s="431">
        <v>0</v>
      </c>
      <c r="P81" s="377"/>
    </row>
    <row r="82" spans="2:16" ht="21.75" customHeight="1">
      <c r="B82" s="334" t="s">
        <v>397</v>
      </c>
      <c r="C82" s="344" t="s">
        <v>398</v>
      </c>
      <c r="D82" s="330">
        <f>SUM(E82:O82)</f>
        <v>517</v>
      </c>
      <c r="E82" s="429">
        <v>35</v>
      </c>
      <c r="F82" s="432">
        <v>3</v>
      </c>
      <c r="G82" s="432">
        <v>9</v>
      </c>
      <c r="H82" s="430">
        <v>335</v>
      </c>
      <c r="I82" s="433">
        <v>113</v>
      </c>
      <c r="J82" s="430">
        <v>14</v>
      </c>
      <c r="K82" s="434">
        <v>8</v>
      </c>
      <c r="L82" s="430">
        <v>0</v>
      </c>
      <c r="M82" s="430">
        <v>0</v>
      </c>
      <c r="N82" s="430">
        <v>0</v>
      </c>
      <c r="O82" s="431">
        <v>0</v>
      </c>
      <c r="P82" s="377"/>
    </row>
    <row r="83" spans="2:16" ht="21.75" customHeight="1" thickBot="1">
      <c r="B83" s="382" t="s">
        <v>314</v>
      </c>
      <c r="C83" s="383" t="s">
        <v>315</v>
      </c>
      <c r="D83" s="388">
        <f>SUM(E83:O83)</f>
        <v>539</v>
      </c>
      <c r="E83" s="435">
        <v>34</v>
      </c>
      <c r="F83" s="436">
        <v>8</v>
      </c>
      <c r="G83" s="436">
        <v>6</v>
      </c>
      <c r="H83" s="437">
        <v>333</v>
      </c>
      <c r="I83" s="438">
        <v>128</v>
      </c>
      <c r="J83" s="437">
        <v>20</v>
      </c>
      <c r="K83" s="439">
        <v>9</v>
      </c>
      <c r="L83" s="437">
        <v>0</v>
      </c>
      <c r="M83" s="437">
        <v>0</v>
      </c>
      <c r="N83" s="437">
        <v>0</v>
      </c>
      <c r="O83" s="440">
        <v>1</v>
      </c>
      <c r="P83" s="377"/>
    </row>
    <row r="84" spans="2:14" ht="19.5" customHeight="1">
      <c r="B84" s="392" t="s">
        <v>423</v>
      </c>
      <c r="C84" s="441"/>
      <c r="D84" s="441"/>
      <c r="E84" s="442"/>
      <c r="F84" s="300"/>
      <c r="G84" s="441"/>
      <c r="H84" s="441"/>
      <c r="I84" s="441"/>
      <c r="J84" s="300"/>
      <c r="K84" s="441"/>
      <c r="L84" s="442"/>
      <c r="M84" s="441"/>
      <c r="N84" s="394"/>
    </row>
    <row r="85" ht="19.5" customHeight="1">
      <c r="B85" s="396" t="s">
        <v>402</v>
      </c>
    </row>
    <row r="86" spans="2:14" ht="19.5" customHeight="1">
      <c r="B86" s="396"/>
      <c r="C86" s="441"/>
      <c r="D86" s="441"/>
      <c r="E86" s="442"/>
      <c r="F86" s="300"/>
      <c r="G86" s="441"/>
      <c r="H86" s="441"/>
      <c r="I86" s="441"/>
      <c r="J86" s="300"/>
      <c r="K86" s="441"/>
      <c r="L86" s="442"/>
      <c r="M86" s="441"/>
      <c r="N86" s="394"/>
    </row>
    <row r="87" ht="19.5" customHeight="1">
      <c r="B87" s="396"/>
    </row>
  </sheetData>
  <sheetProtection/>
  <mergeCells count="19">
    <mergeCell ref="K28:K31"/>
    <mergeCell ref="N28:N31"/>
    <mergeCell ref="O28:O31"/>
    <mergeCell ref="I15:J15"/>
    <mergeCell ref="I16:J16"/>
    <mergeCell ref="I17:J17"/>
    <mergeCell ref="I19:K19"/>
    <mergeCell ref="P27:R27"/>
    <mergeCell ref="F28:F31"/>
    <mergeCell ref="G28:G31"/>
    <mergeCell ref="H28:H31"/>
    <mergeCell ref="I28:I31"/>
    <mergeCell ref="J28:J31"/>
    <mergeCell ref="P3:R3"/>
    <mergeCell ref="I10:J10"/>
    <mergeCell ref="I11:J11"/>
    <mergeCell ref="I12:J12"/>
    <mergeCell ref="I13:J13"/>
    <mergeCell ref="I14:J14"/>
  </mergeCells>
  <printOptions/>
  <pageMargins left="0.7" right="0.7" top="0.75" bottom="0.75" header="0.3" footer="0.3"/>
  <pageSetup fitToHeight="0" fitToWidth="1" horizontalDpi="600" verticalDpi="600" orientation="portrait" paperSize="9" scale="4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8"/>
  <sheetViews>
    <sheetView showGridLines="0" view="pageBreakPreview" zoomScale="70" zoomScaleNormal="70" zoomScaleSheetLayoutView="70" zoomScalePageLayoutView="0" workbookViewId="0" topLeftCell="A55">
      <selection activeCell="O84" sqref="O84"/>
    </sheetView>
  </sheetViews>
  <sheetFormatPr defaultColWidth="10.5" defaultRowHeight="19.5" customHeight="1"/>
  <cols>
    <col min="1" max="1" width="2.59765625" style="55" customWidth="1"/>
    <col min="2" max="2" width="7" style="55" customWidth="1"/>
    <col min="3" max="3" width="12.19921875" style="55" customWidth="1"/>
    <col min="4" max="17" width="10.19921875" style="55" customWidth="1"/>
    <col min="18" max="16384" width="10.5" style="55" customWidth="1"/>
  </cols>
  <sheetData>
    <row r="1" spans="2:18" ht="19.5" customHeight="1">
      <c r="B1" s="256" t="s">
        <v>424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5.25" customHeight="1" thickBot="1">
      <c r="B2" s="59"/>
      <c r="C2" s="60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7" ht="19.5" customHeight="1">
      <c r="B3" s="61"/>
      <c r="C3" s="443"/>
      <c r="D3" s="130"/>
      <c r="E3" s="257" t="s">
        <v>348</v>
      </c>
      <c r="F3" s="258"/>
      <c r="G3" s="258"/>
      <c r="H3" s="258"/>
      <c r="I3" s="258"/>
      <c r="J3" s="258"/>
      <c r="K3" s="258"/>
      <c r="L3" s="258"/>
      <c r="M3" s="258"/>
      <c r="N3" s="258"/>
      <c r="O3" s="444" t="s">
        <v>425</v>
      </c>
      <c r="P3" s="445"/>
      <c r="Q3" s="446"/>
    </row>
    <row r="4" spans="2:17" ht="17.25" customHeight="1">
      <c r="B4" s="71"/>
      <c r="C4" s="443"/>
      <c r="D4" s="105"/>
      <c r="E4" s="73" t="s">
        <v>360</v>
      </c>
      <c r="F4" s="105"/>
      <c r="G4" s="105"/>
      <c r="H4" s="105"/>
      <c r="I4" s="72"/>
      <c r="J4" s="72"/>
      <c r="K4" s="72"/>
      <c r="L4" s="105"/>
      <c r="M4" s="72" t="s">
        <v>426</v>
      </c>
      <c r="N4" s="105"/>
      <c r="O4" s="276"/>
      <c r="P4" s="277" t="s">
        <v>351</v>
      </c>
      <c r="Q4" s="278"/>
    </row>
    <row r="5" spans="2:17" ht="17.25" customHeight="1">
      <c r="B5" s="71"/>
      <c r="C5" s="443"/>
      <c r="D5" s="72" t="s">
        <v>85</v>
      </c>
      <c r="E5" s="73" t="s">
        <v>427</v>
      </c>
      <c r="F5" s="72"/>
      <c r="G5" s="72"/>
      <c r="H5" s="72"/>
      <c r="I5" s="72" t="s">
        <v>428</v>
      </c>
      <c r="J5" s="72" t="s">
        <v>357</v>
      </c>
      <c r="K5" s="72" t="s">
        <v>358</v>
      </c>
      <c r="L5" s="72"/>
      <c r="M5" s="105"/>
      <c r="N5" s="72"/>
      <c r="O5" s="73" t="s">
        <v>429</v>
      </c>
      <c r="P5" s="72" t="s">
        <v>359</v>
      </c>
      <c r="Q5" s="259" t="s">
        <v>429</v>
      </c>
    </row>
    <row r="6" spans="2:17" ht="17.25" customHeight="1">
      <c r="B6" s="71"/>
      <c r="C6" s="443"/>
      <c r="D6" s="105"/>
      <c r="E6" s="73" t="s">
        <v>430</v>
      </c>
      <c r="F6" s="72" t="s">
        <v>407</v>
      </c>
      <c r="G6" s="72" t="s">
        <v>363</v>
      </c>
      <c r="H6" s="72" t="s">
        <v>364</v>
      </c>
      <c r="I6" s="72"/>
      <c r="J6" s="72"/>
      <c r="K6" s="72"/>
      <c r="L6" s="72" t="s">
        <v>406</v>
      </c>
      <c r="M6" s="72"/>
      <c r="N6" s="72" t="s">
        <v>279</v>
      </c>
      <c r="O6" s="73" t="s">
        <v>431</v>
      </c>
      <c r="P6" s="72" t="s">
        <v>432</v>
      </c>
      <c r="Q6" s="259" t="s">
        <v>433</v>
      </c>
    </row>
    <row r="7" spans="2:17" ht="17.25" customHeight="1">
      <c r="B7" s="71"/>
      <c r="C7" s="443"/>
      <c r="D7" s="105"/>
      <c r="E7" s="73" t="s">
        <v>434</v>
      </c>
      <c r="F7" s="105"/>
      <c r="G7" s="105"/>
      <c r="H7" s="105"/>
      <c r="I7" s="72" t="s">
        <v>371</v>
      </c>
      <c r="J7" s="72" t="s">
        <v>372</v>
      </c>
      <c r="K7" s="72" t="s">
        <v>371</v>
      </c>
      <c r="L7" s="105"/>
      <c r="M7" s="72"/>
      <c r="N7" s="105"/>
      <c r="O7" s="73" t="s">
        <v>435</v>
      </c>
      <c r="P7" s="72" t="s">
        <v>373</v>
      </c>
      <c r="Q7" s="259" t="s">
        <v>436</v>
      </c>
    </row>
    <row r="8" spans="2:17" ht="17.25" customHeight="1">
      <c r="B8" s="86"/>
      <c r="C8" s="447"/>
      <c r="D8" s="166"/>
      <c r="E8" s="89"/>
      <c r="F8" s="166"/>
      <c r="G8" s="166"/>
      <c r="H8" s="166"/>
      <c r="I8" s="166"/>
      <c r="J8" s="166"/>
      <c r="K8" s="166"/>
      <c r="L8" s="166"/>
      <c r="M8" s="88" t="s">
        <v>437</v>
      </c>
      <c r="N8" s="166"/>
      <c r="O8" s="89"/>
      <c r="P8" s="88"/>
      <c r="Q8" s="279" t="s">
        <v>438</v>
      </c>
    </row>
    <row r="9" spans="2:17" ht="20.25" customHeight="1">
      <c r="B9" s="260" t="s">
        <v>233</v>
      </c>
      <c r="C9" s="443" t="s">
        <v>235</v>
      </c>
      <c r="D9" s="262">
        <f aca="true" t="shared" si="0" ref="D9:D23">SUM(E9:N9)</f>
        <v>2204</v>
      </c>
      <c r="E9" s="263">
        <v>30</v>
      </c>
      <c r="F9" s="262">
        <v>5</v>
      </c>
      <c r="G9" s="262">
        <f>563+273+391+359+17</f>
        <v>1603</v>
      </c>
      <c r="H9" s="262">
        <f>21+38+221</f>
        <v>280</v>
      </c>
      <c r="I9" s="264" t="s">
        <v>237</v>
      </c>
      <c r="J9" s="264" t="s">
        <v>237</v>
      </c>
      <c r="K9" s="264" t="s">
        <v>237</v>
      </c>
      <c r="L9" s="262">
        <v>28</v>
      </c>
      <c r="M9" s="262">
        <v>170</v>
      </c>
      <c r="N9" s="262">
        <v>88</v>
      </c>
      <c r="O9" s="280" t="s">
        <v>237</v>
      </c>
      <c r="P9" s="264" t="s">
        <v>237</v>
      </c>
      <c r="Q9" s="448" t="s">
        <v>237</v>
      </c>
    </row>
    <row r="10" spans="2:17" ht="20.25" customHeight="1">
      <c r="B10" s="266" t="s">
        <v>376</v>
      </c>
      <c r="C10" s="261" t="s">
        <v>241</v>
      </c>
      <c r="D10" s="262">
        <f t="shared" si="0"/>
        <v>2915</v>
      </c>
      <c r="E10" s="263">
        <v>40</v>
      </c>
      <c r="F10" s="262">
        <v>2</v>
      </c>
      <c r="G10" s="262">
        <f>2182+15</f>
        <v>2197</v>
      </c>
      <c r="H10" s="262">
        <f>430+2</f>
        <v>432</v>
      </c>
      <c r="I10" s="264" t="s">
        <v>237</v>
      </c>
      <c r="J10" s="264" t="s">
        <v>237</v>
      </c>
      <c r="K10" s="264" t="s">
        <v>237</v>
      </c>
      <c r="L10" s="262">
        <v>29</v>
      </c>
      <c r="M10" s="262">
        <v>162</v>
      </c>
      <c r="N10" s="262">
        <v>53</v>
      </c>
      <c r="O10" s="280" t="s">
        <v>237</v>
      </c>
      <c r="P10" s="264" t="s">
        <v>237</v>
      </c>
      <c r="Q10" s="448" t="s">
        <v>237</v>
      </c>
    </row>
    <row r="11" spans="2:17" ht="20.25" customHeight="1">
      <c r="B11" s="266" t="s">
        <v>377</v>
      </c>
      <c r="C11" s="261" t="s">
        <v>242</v>
      </c>
      <c r="D11" s="262">
        <f t="shared" si="0"/>
        <v>3334</v>
      </c>
      <c r="E11" s="263">
        <v>46</v>
      </c>
      <c r="F11" s="262">
        <v>4</v>
      </c>
      <c r="G11" s="262">
        <f>2542+14</f>
        <v>2556</v>
      </c>
      <c r="H11" s="262">
        <v>471</v>
      </c>
      <c r="I11" s="264" t="s">
        <v>237</v>
      </c>
      <c r="J11" s="264" t="s">
        <v>237</v>
      </c>
      <c r="K11" s="264" t="s">
        <v>237</v>
      </c>
      <c r="L11" s="262">
        <v>33</v>
      </c>
      <c r="M11" s="262">
        <v>61</v>
      </c>
      <c r="N11" s="262">
        <v>163</v>
      </c>
      <c r="O11" s="280" t="s">
        <v>237</v>
      </c>
      <c r="P11" s="264" t="s">
        <v>237</v>
      </c>
      <c r="Q11" s="448" t="s">
        <v>237</v>
      </c>
    </row>
    <row r="12" spans="2:17" ht="20.25" customHeight="1">
      <c r="B12" s="267" t="s">
        <v>378</v>
      </c>
      <c r="C12" s="261" t="s">
        <v>113</v>
      </c>
      <c r="D12" s="262">
        <f t="shared" si="0"/>
        <v>3101</v>
      </c>
      <c r="E12" s="263">
        <v>105</v>
      </c>
      <c r="F12" s="262">
        <v>2</v>
      </c>
      <c r="G12" s="262">
        <f>2490+9</f>
        <v>2499</v>
      </c>
      <c r="H12" s="262">
        <f>433+2</f>
        <v>435</v>
      </c>
      <c r="I12" s="264" t="s">
        <v>237</v>
      </c>
      <c r="J12" s="264" t="s">
        <v>237</v>
      </c>
      <c r="K12" s="264" t="s">
        <v>237</v>
      </c>
      <c r="L12" s="262">
        <v>1</v>
      </c>
      <c r="M12" s="262">
        <v>19</v>
      </c>
      <c r="N12" s="262">
        <v>40</v>
      </c>
      <c r="O12" s="263">
        <v>22</v>
      </c>
      <c r="P12" s="262">
        <v>60</v>
      </c>
      <c r="Q12" s="448" t="s">
        <v>17</v>
      </c>
    </row>
    <row r="13" spans="2:17" ht="20.25" customHeight="1">
      <c r="B13" s="267" t="s">
        <v>379</v>
      </c>
      <c r="C13" s="261" t="s">
        <v>118</v>
      </c>
      <c r="D13" s="262">
        <f t="shared" si="0"/>
        <v>4301</v>
      </c>
      <c r="E13" s="263">
        <v>142</v>
      </c>
      <c r="F13" s="264" t="s">
        <v>17</v>
      </c>
      <c r="G13" s="262">
        <f>3513+11</f>
        <v>3524</v>
      </c>
      <c r="H13" s="262">
        <v>536</v>
      </c>
      <c r="I13" s="264" t="s">
        <v>237</v>
      </c>
      <c r="J13" s="264" t="s">
        <v>237</v>
      </c>
      <c r="K13" s="264" t="s">
        <v>237</v>
      </c>
      <c r="L13" s="262">
        <v>11</v>
      </c>
      <c r="M13" s="262">
        <v>16</v>
      </c>
      <c r="N13" s="262">
        <v>72</v>
      </c>
      <c r="O13" s="263">
        <v>16</v>
      </c>
      <c r="P13" s="262">
        <v>50</v>
      </c>
      <c r="Q13" s="448" t="s">
        <v>17</v>
      </c>
    </row>
    <row r="14" spans="2:17" ht="20.25" customHeight="1">
      <c r="B14" s="267" t="s">
        <v>380</v>
      </c>
      <c r="C14" s="261" t="s">
        <v>123</v>
      </c>
      <c r="D14" s="262">
        <f t="shared" si="0"/>
        <v>5728</v>
      </c>
      <c r="E14" s="263">
        <v>92</v>
      </c>
      <c r="F14" s="264" t="s">
        <v>17</v>
      </c>
      <c r="G14" s="262">
        <f>4761+16</f>
        <v>4777</v>
      </c>
      <c r="H14" s="262">
        <v>708</v>
      </c>
      <c r="I14" s="264" t="s">
        <v>237</v>
      </c>
      <c r="J14" s="264" t="s">
        <v>237</v>
      </c>
      <c r="K14" s="264" t="s">
        <v>237</v>
      </c>
      <c r="L14" s="262">
        <v>64</v>
      </c>
      <c r="M14" s="262">
        <v>1</v>
      </c>
      <c r="N14" s="262">
        <f>85+1</f>
        <v>86</v>
      </c>
      <c r="O14" s="263">
        <v>8</v>
      </c>
      <c r="P14" s="262">
        <v>11</v>
      </c>
      <c r="Q14" s="448" t="s">
        <v>17</v>
      </c>
    </row>
    <row r="15" spans="2:17" ht="20.25" customHeight="1">
      <c r="B15" s="267" t="s">
        <v>381</v>
      </c>
      <c r="C15" s="261" t="s">
        <v>252</v>
      </c>
      <c r="D15" s="262">
        <f t="shared" si="0"/>
        <v>7057</v>
      </c>
      <c r="E15" s="263">
        <v>162</v>
      </c>
      <c r="F15" s="264" t="s">
        <v>17</v>
      </c>
      <c r="G15" s="262">
        <v>6002</v>
      </c>
      <c r="H15" s="262">
        <v>861</v>
      </c>
      <c r="I15" s="264" t="s">
        <v>237</v>
      </c>
      <c r="J15" s="264" t="s">
        <v>237</v>
      </c>
      <c r="K15" s="264" t="s">
        <v>237</v>
      </c>
      <c r="L15" s="262">
        <v>2</v>
      </c>
      <c r="M15" s="264" t="s">
        <v>17</v>
      </c>
      <c r="N15" s="262">
        <v>30</v>
      </c>
      <c r="O15" s="263">
        <v>10</v>
      </c>
      <c r="P15" s="262">
        <v>6</v>
      </c>
      <c r="Q15" s="449">
        <v>1</v>
      </c>
    </row>
    <row r="16" spans="2:17" ht="20.25" customHeight="1">
      <c r="B16" s="267" t="s">
        <v>382</v>
      </c>
      <c r="C16" s="261" t="s">
        <v>254</v>
      </c>
      <c r="D16" s="262">
        <f t="shared" si="0"/>
        <v>7633</v>
      </c>
      <c r="E16" s="263">
        <v>194</v>
      </c>
      <c r="F16" s="262">
        <v>1</v>
      </c>
      <c r="G16" s="262">
        <v>6512</v>
      </c>
      <c r="H16" s="262">
        <v>860</v>
      </c>
      <c r="I16" s="264" t="s">
        <v>237</v>
      </c>
      <c r="J16" s="264" t="s">
        <v>237</v>
      </c>
      <c r="K16" s="264" t="s">
        <v>237</v>
      </c>
      <c r="L16" s="262">
        <v>1</v>
      </c>
      <c r="M16" s="264" t="s">
        <v>17</v>
      </c>
      <c r="N16" s="262">
        <v>65</v>
      </c>
      <c r="O16" s="263">
        <v>18</v>
      </c>
      <c r="P16" s="262">
        <v>12</v>
      </c>
      <c r="Q16" s="448" t="s">
        <v>17</v>
      </c>
    </row>
    <row r="17" spans="2:17" ht="20.25" customHeight="1">
      <c r="B17" s="267" t="s">
        <v>383</v>
      </c>
      <c r="C17" s="261" t="s">
        <v>256</v>
      </c>
      <c r="D17" s="262">
        <f t="shared" si="0"/>
        <v>8395</v>
      </c>
      <c r="E17" s="263">
        <v>227</v>
      </c>
      <c r="F17" s="264" t="s">
        <v>17</v>
      </c>
      <c r="G17" s="262">
        <v>7185</v>
      </c>
      <c r="H17" s="262">
        <v>818</v>
      </c>
      <c r="I17" s="262">
        <v>15</v>
      </c>
      <c r="J17" s="264" t="s">
        <v>237</v>
      </c>
      <c r="K17" s="264" t="s">
        <v>237</v>
      </c>
      <c r="L17" s="265" t="s">
        <v>17</v>
      </c>
      <c r="M17" s="264" t="s">
        <v>17</v>
      </c>
      <c r="N17" s="262">
        <v>150</v>
      </c>
      <c r="O17" s="263">
        <v>1</v>
      </c>
      <c r="P17" s="262">
        <v>2</v>
      </c>
      <c r="Q17" s="448" t="s">
        <v>17</v>
      </c>
    </row>
    <row r="18" spans="2:17" ht="20.25" customHeight="1">
      <c r="B18" s="267" t="s">
        <v>50</v>
      </c>
      <c r="C18" s="261" t="s">
        <v>257</v>
      </c>
      <c r="D18" s="262">
        <f t="shared" si="0"/>
        <v>9072</v>
      </c>
      <c r="E18" s="263">
        <v>229</v>
      </c>
      <c r="F18" s="262">
        <v>3</v>
      </c>
      <c r="G18" s="262">
        <v>7681</v>
      </c>
      <c r="H18" s="262">
        <v>1014</v>
      </c>
      <c r="I18" s="262">
        <v>21</v>
      </c>
      <c r="J18" s="264" t="s">
        <v>237</v>
      </c>
      <c r="K18" s="264" t="s">
        <v>237</v>
      </c>
      <c r="L18" s="262">
        <v>1</v>
      </c>
      <c r="M18" s="264" t="s">
        <v>17</v>
      </c>
      <c r="N18" s="262">
        <v>123</v>
      </c>
      <c r="O18" s="263">
        <v>62</v>
      </c>
      <c r="P18" s="262">
        <v>5</v>
      </c>
      <c r="Q18" s="449">
        <v>1</v>
      </c>
    </row>
    <row r="19" spans="2:17" ht="20.25" customHeight="1">
      <c r="B19" s="267" t="s">
        <v>51</v>
      </c>
      <c r="C19" s="261" t="s">
        <v>258</v>
      </c>
      <c r="D19" s="262">
        <f t="shared" si="0"/>
        <v>9960</v>
      </c>
      <c r="E19" s="263">
        <v>227</v>
      </c>
      <c r="F19" s="262">
        <v>2</v>
      </c>
      <c r="G19" s="262">
        <v>8294</v>
      </c>
      <c r="H19" s="262">
        <v>1135</v>
      </c>
      <c r="I19" s="262">
        <v>40</v>
      </c>
      <c r="J19" s="264" t="s">
        <v>237</v>
      </c>
      <c r="K19" s="264" t="s">
        <v>237</v>
      </c>
      <c r="L19" s="262">
        <v>15</v>
      </c>
      <c r="M19" s="264" t="s">
        <v>17</v>
      </c>
      <c r="N19" s="262">
        <v>247</v>
      </c>
      <c r="O19" s="263">
        <v>25</v>
      </c>
      <c r="P19" s="262">
        <v>7</v>
      </c>
      <c r="Q19" s="448" t="s">
        <v>17</v>
      </c>
    </row>
    <row r="20" spans="2:17" ht="20.25" customHeight="1">
      <c r="B20" s="450" t="s">
        <v>52</v>
      </c>
      <c r="C20" s="261" t="s">
        <v>131</v>
      </c>
      <c r="D20" s="262">
        <f t="shared" si="0"/>
        <v>10918</v>
      </c>
      <c r="E20" s="263">
        <v>221</v>
      </c>
      <c r="F20" s="262">
        <v>44</v>
      </c>
      <c r="G20" s="262">
        <v>8833</v>
      </c>
      <c r="H20" s="262">
        <v>1366</v>
      </c>
      <c r="I20" s="262">
        <v>91</v>
      </c>
      <c r="J20" s="264" t="s">
        <v>237</v>
      </c>
      <c r="K20" s="264" t="s">
        <v>237</v>
      </c>
      <c r="L20" s="262">
        <v>35</v>
      </c>
      <c r="M20" s="264" t="s">
        <v>17</v>
      </c>
      <c r="N20" s="262">
        <v>328</v>
      </c>
      <c r="O20" s="263">
        <v>132</v>
      </c>
      <c r="P20" s="262">
        <v>19</v>
      </c>
      <c r="Q20" s="448">
        <v>1</v>
      </c>
    </row>
    <row r="21" spans="1:19" ht="20.25" customHeight="1">
      <c r="A21" s="57"/>
      <c r="B21" s="450" t="s">
        <v>53</v>
      </c>
      <c r="C21" s="268" t="s">
        <v>132</v>
      </c>
      <c r="D21" s="262">
        <f t="shared" si="0"/>
        <v>11827</v>
      </c>
      <c r="E21" s="263">
        <v>255</v>
      </c>
      <c r="F21" s="262">
        <v>23</v>
      </c>
      <c r="G21" s="262">
        <v>9333</v>
      </c>
      <c r="H21" s="262">
        <v>1564</v>
      </c>
      <c r="I21" s="262">
        <v>149</v>
      </c>
      <c r="J21" s="264">
        <v>201</v>
      </c>
      <c r="K21" s="264">
        <v>179</v>
      </c>
      <c r="L21" s="262">
        <v>26</v>
      </c>
      <c r="M21" s="264" t="s">
        <v>17</v>
      </c>
      <c r="N21" s="262">
        <v>97</v>
      </c>
      <c r="O21" s="263">
        <v>153</v>
      </c>
      <c r="P21" s="262">
        <v>25</v>
      </c>
      <c r="Q21" s="448" t="s">
        <v>17</v>
      </c>
      <c r="R21" s="57"/>
      <c r="S21" s="57"/>
    </row>
    <row r="22" spans="1:19" s="57" customFormat="1" ht="20.25" customHeight="1">
      <c r="A22" s="55"/>
      <c r="B22" s="450" t="s">
        <v>384</v>
      </c>
      <c r="C22" s="261" t="s">
        <v>133</v>
      </c>
      <c r="D22" s="262">
        <f t="shared" si="0"/>
        <v>12623</v>
      </c>
      <c r="E22" s="263">
        <v>315</v>
      </c>
      <c r="F22" s="262">
        <v>5</v>
      </c>
      <c r="G22" s="262">
        <v>9657</v>
      </c>
      <c r="H22" s="262">
        <v>1723</v>
      </c>
      <c r="I22" s="262">
        <v>217</v>
      </c>
      <c r="J22" s="262">
        <v>344</v>
      </c>
      <c r="K22" s="262">
        <v>254</v>
      </c>
      <c r="L22" s="262">
        <v>7</v>
      </c>
      <c r="M22" s="264" t="s">
        <v>238</v>
      </c>
      <c r="N22" s="262">
        <v>101</v>
      </c>
      <c r="O22" s="263">
        <v>23</v>
      </c>
      <c r="P22" s="262">
        <v>5</v>
      </c>
      <c r="Q22" s="448" t="s">
        <v>238</v>
      </c>
      <c r="R22" s="55"/>
      <c r="S22" s="55"/>
    </row>
    <row r="23" spans="2:19" ht="20.25" customHeight="1" thickBot="1">
      <c r="B23" s="451" t="s">
        <v>332</v>
      </c>
      <c r="C23" s="452" t="s">
        <v>134</v>
      </c>
      <c r="D23" s="281">
        <f t="shared" si="0"/>
        <v>13718</v>
      </c>
      <c r="E23" s="282">
        <v>333</v>
      </c>
      <c r="F23" s="281">
        <v>22</v>
      </c>
      <c r="G23" s="281">
        <v>10353</v>
      </c>
      <c r="H23" s="281">
        <v>1844</v>
      </c>
      <c r="I23" s="281">
        <v>246</v>
      </c>
      <c r="J23" s="281">
        <v>399</v>
      </c>
      <c r="K23" s="281">
        <v>368</v>
      </c>
      <c r="L23" s="281">
        <v>9</v>
      </c>
      <c r="M23" s="283" t="s">
        <v>238</v>
      </c>
      <c r="N23" s="281">
        <v>144</v>
      </c>
      <c r="O23" s="282">
        <v>72</v>
      </c>
      <c r="P23" s="281">
        <v>9</v>
      </c>
      <c r="Q23" s="453">
        <v>1</v>
      </c>
      <c r="R23" s="211"/>
      <c r="S23" s="211"/>
    </row>
    <row r="24" spans="2:17" ht="7.5" customHeight="1" thickBot="1">
      <c r="B24" s="454"/>
      <c r="C24" s="455"/>
      <c r="D24" s="270"/>
      <c r="E24" s="270"/>
      <c r="F24" s="270"/>
      <c r="G24" s="270"/>
      <c r="H24" s="270"/>
      <c r="I24" s="270"/>
      <c r="J24" s="270"/>
      <c r="K24" s="270"/>
      <c r="L24" s="270"/>
      <c r="M24" s="456"/>
      <c r="N24" s="270"/>
      <c r="O24" s="270"/>
      <c r="P24" s="270"/>
      <c r="Q24" s="456"/>
    </row>
    <row r="25" spans="2:17" ht="19.5" customHeight="1">
      <c r="B25" s="61"/>
      <c r="C25" s="261"/>
      <c r="D25" s="130"/>
      <c r="E25" s="457" t="s">
        <v>348</v>
      </c>
      <c r="F25" s="458"/>
      <c r="G25" s="458"/>
      <c r="H25" s="458"/>
      <c r="I25" s="458"/>
      <c r="J25" s="458"/>
      <c r="K25" s="458"/>
      <c r="L25" s="458"/>
      <c r="M25" s="458"/>
      <c r="N25" s="458"/>
      <c r="O25" s="459"/>
      <c r="P25" s="460"/>
      <c r="Q25" s="460"/>
    </row>
    <row r="26" spans="2:17" ht="17.25" customHeight="1">
      <c r="B26" s="71"/>
      <c r="C26" s="261"/>
      <c r="D26" s="105"/>
      <c r="E26" s="73" t="s">
        <v>360</v>
      </c>
      <c r="F26" s="105"/>
      <c r="G26" s="105"/>
      <c r="H26" s="105"/>
      <c r="I26" s="72"/>
      <c r="J26" s="72" t="s">
        <v>439</v>
      </c>
      <c r="K26" s="72"/>
      <c r="L26" s="105"/>
      <c r="M26" s="72"/>
      <c r="N26" s="105"/>
      <c r="O26" s="112"/>
      <c r="P26" s="123"/>
      <c r="Q26" s="123"/>
    </row>
    <row r="27" spans="2:17" ht="17.25" customHeight="1">
      <c r="B27" s="71"/>
      <c r="C27" s="261"/>
      <c r="D27" s="72" t="s">
        <v>85</v>
      </c>
      <c r="E27" s="73" t="s">
        <v>427</v>
      </c>
      <c r="F27" s="72"/>
      <c r="G27" s="72"/>
      <c r="H27" s="72"/>
      <c r="I27" s="72" t="s">
        <v>357</v>
      </c>
      <c r="J27" s="72"/>
      <c r="K27" s="72" t="s">
        <v>358</v>
      </c>
      <c r="L27" s="72"/>
      <c r="M27" s="105"/>
      <c r="N27" s="72"/>
      <c r="O27" s="259"/>
      <c r="P27" s="150"/>
      <c r="Q27" s="150"/>
    </row>
    <row r="28" spans="2:17" ht="17.25" customHeight="1">
      <c r="B28" s="71"/>
      <c r="C28" s="261"/>
      <c r="D28" s="105"/>
      <c r="E28" s="73" t="s">
        <v>430</v>
      </c>
      <c r="F28" s="72" t="s">
        <v>363</v>
      </c>
      <c r="G28" s="72" t="s">
        <v>364</v>
      </c>
      <c r="H28" s="72" t="s">
        <v>388</v>
      </c>
      <c r="I28" s="72"/>
      <c r="J28" s="72" t="s">
        <v>440</v>
      </c>
      <c r="K28" s="72"/>
      <c r="L28" s="72" t="s">
        <v>386</v>
      </c>
      <c r="M28" s="72" t="s">
        <v>441</v>
      </c>
      <c r="N28" s="72" t="s">
        <v>442</v>
      </c>
      <c r="O28" s="259" t="s">
        <v>443</v>
      </c>
      <c r="P28" s="150"/>
      <c r="Q28" s="150"/>
    </row>
    <row r="29" spans="2:17" ht="17.25" customHeight="1">
      <c r="B29" s="71"/>
      <c r="C29" s="261"/>
      <c r="D29" s="105"/>
      <c r="E29" s="73" t="s">
        <v>434</v>
      </c>
      <c r="F29" s="105"/>
      <c r="G29" s="105"/>
      <c r="H29" s="105"/>
      <c r="I29" s="72" t="s">
        <v>372</v>
      </c>
      <c r="J29" s="72"/>
      <c r="K29" s="72" t="s">
        <v>371</v>
      </c>
      <c r="L29" s="105"/>
      <c r="M29" s="72"/>
      <c r="N29" s="105"/>
      <c r="O29" s="112"/>
      <c r="P29" s="123"/>
      <c r="Q29" s="123"/>
    </row>
    <row r="30" spans="2:17" ht="17.25" customHeight="1">
      <c r="B30" s="86"/>
      <c r="C30" s="461"/>
      <c r="D30" s="166"/>
      <c r="E30" s="89"/>
      <c r="F30" s="166"/>
      <c r="G30" s="166"/>
      <c r="H30" s="166"/>
      <c r="I30" s="166"/>
      <c r="J30" s="88" t="s">
        <v>444</v>
      </c>
      <c r="K30" s="166"/>
      <c r="L30" s="166"/>
      <c r="M30" s="88"/>
      <c r="N30" s="166"/>
      <c r="O30" s="462"/>
      <c r="P30" s="123"/>
      <c r="Q30" s="123"/>
    </row>
    <row r="31" spans="2:17" ht="21.75" customHeight="1">
      <c r="B31" s="271" t="s">
        <v>393</v>
      </c>
      <c r="C31" s="261" t="s">
        <v>301</v>
      </c>
      <c r="D31" s="463">
        <f>SUM(E31:O31)</f>
        <v>14989</v>
      </c>
      <c r="E31" s="464">
        <v>340</v>
      </c>
      <c r="F31" s="465">
        <v>10898</v>
      </c>
      <c r="G31" s="465">
        <v>2079</v>
      </c>
      <c r="H31" s="465">
        <v>2</v>
      </c>
      <c r="I31" s="465">
        <v>514</v>
      </c>
      <c r="J31" s="465">
        <v>791</v>
      </c>
      <c r="K31" s="465">
        <v>170</v>
      </c>
      <c r="L31" s="465">
        <v>27</v>
      </c>
      <c r="M31" s="465">
        <v>51</v>
      </c>
      <c r="N31" s="465">
        <v>43</v>
      </c>
      <c r="O31" s="466">
        <v>74</v>
      </c>
      <c r="P31" s="123"/>
      <c r="Q31" s="123"/>
    </row>
    <row r="32" spans="2:17" ht="21.75" customHeight="1">
      <c r="B32" s="267" t="s">
        <v>394</v>
      </c>
      <c r="C32" s="261" t="s">
        <v>306</v>
      </c>
      <c r="D32" s="467">
        <f>SUM(E32:O32)</f>
        <v>15702</v>
      </c>
      <c r="E32" s="468">
        <v>331</v>
      </c>
      <c r="F32" s="469">
        <v>11513</v>
      </c>
      <c r="G32" s="469">
        <v>2164</v>
      </c>
      <c r="H32" s="469">
        <v>2</v>
      </c>
      <c r="I32" s="469">
        <v>467</v>
      </c>
      <c r="J32" s="469">
        <v>905</v>
      </c>
      <c r="K32" s="469">
        <v>147</v>
      </c>
      <c r="L32" s="469">
        <v>27</v>
      </c>
      <c r="M32" s="469">
        <v>43</v>
      </c>
      <c r="N32" s="469">
        <v>43</v>
      </c>
      <c r="O32" s="470">
        <v>60</v>
      </c>
      <c r="P32" s="123"/>
      <c r="Q32" s="123"/>
    </row>
    <row r="33" spans="2:17" ht="21.75" customHeight="1">
      <c r="B33" s="267" t="s">
        <v>395</v>
      </c>
      <c r="C33" s="261" t="s">
        <v>137</v>
      </c>
      <c r="D33" s="467">
        <f>SUM(E33:O33)</f>
        <v>16621</v>
      </c>
      <c r="E33" s="468">
        <v>332</v>
      </c>
      <c r="F33" s="469">
        <v>12115</v>
      </c>
      <c r="G33" s="469">
        <v>2288</v>
      </c>
      <c r="H33" s="469">
        <v>2</v>
      </c>
      <c r="I33" s="469">
        <v>478</v>
      </c>
      <c r="J33" s="469">
        <v>961</v>
      </c>
      <c r="K33" s="469">
        <v>195</v>
      </c>
      <c r="L33" s="469">
        <v>28</v>
      </c>
      <c r="M33" s="469">
        <v>84</v>
      </c>
      <c r="N33" s="469">
        <v>49</v>
      </c>
      <c r="O33" s="470">
        <v>89</v>
      </c>
      <c r="P33" s="123"/>
      <c r="Q33" s="123"/>
    </row>
    <row r="34" spans="2:17" ht="21.75" customHeight="1">
      <c r="B34" s="267" t="s">
        <v>396</v>
      </c>
      <c r="C34" s="261" t="s">
        <v>138</v>
      </c>
      <c r="D34" s="467">
        <f>SUM(E34:O34)</f>
        <v>17769</v>
      </c>
      <c r="E34" s="468">
        <v>311</v>
      </c>
      <c r="F34" s="469">
        <v>12979</v>
      </c>
      <c r="G34" s="469">
        <v>2469</v>
      </c>
      <c r="H34" s="469">
        <v>3</v>
      </c>
      <c r="I34" s="469">
        <v>473</v>
      </c>
      <c r="J34" s="469">
        <v>997</v>
      </c>
      <c r="K34" s="469">
        <v>191</v>
      </c>
      <c r="L34" s="469">
        <v>20</v>
      </c>
      <c r="M34" s="469">
        <v>74</v>
      </c>
      <c r="N34" s="469">
        <v>63</v>
      </c>
      <c r="O34" s="470">
        <v>189</v>
      </c>
      <c r="P34" s="211"/>
      <c r="Q34" s="211"/>
    </row>
    <row r="35" spans="2:17" ht="21.75" customHeight="1">
      <c r="B35" s="267" t="s">
        <v>311</v>
      </c>
      <c r="C35" s="261" t="s">
        <v>139</v>
      </c>
      <c r="D35" s="467">
        <v>19029</v>
      </c>
      <c r="E35" s="468">
        <v>351</v>
      </c>
      <c r="F35" s="469">
        <v>13917</v>
      </c>
      <c r="G35" s="469">
        <v>2645</v>
      </c>
      <c r="H35" s="469">
        <v>1</v>
      </c>
      <c r="I35" s="469">
        <v>488</v>
      </c>
      <c r="J35" s="469">
        <v>1131</v>
      </c>
      <c r="K35" s="469">
        <v>167</v>
      </c>
      <c r="L35" s="469">
        <v>27</v>
      </c>
      <c r="M35" s="469">
        <v>84</v>
      </c>
      <c r="N35" s="469">
        <v>37</v>
      </c>
      <c r="O35" s="470">
        <v>181</v>
      </c>
      <c r="P35" s="211"/>
      <c r="Q35" s="211"/>
    </row>
    <row r="36" spans="2:17" ht="21.75" customHeight="1">
      <c r="B36" s="267" t="s">
        <v>312</v>
      </c>
      <c r="C36" s="261" t="s">
        <v>140</v>
      </c>
      <c r="D36" s="467">
        <f>SUM(E36:O36)</f>
        <v>19975</v>
      </c>
      <c r="E36" s="468">
        <v>363</v>
      </c>
      <c r="F36" s="469">
        <v>14517</v>
      </c>
      <c r="G36" s="469">
        <v>2740</v>
      </c>
      <c r="H36" s="469">
        <v>1</v>
      </c>
      <c r="I36" s="469">
        <v>549</v>
      </c>
      <c r="J36" s="469">
        <v>1253</v>
      </c>
      <c r="K36" s="469">
        <v>203</v>
      </c>
      <c r="L36" s="469">
        <v>22</v>
      </c>
      <c r="M36" s="469">
        <v>78</v>
      </c>
      <c r="N36" s="469">
        <v>38</v>
      </c>
      <c r="O36" s="470">
        <v>211</v>
      </c>
      <c r="P36" s="211"/>
      <c r="Q36" s="211"/>
    </row>
    <row r="37" spans="2:17" ht="21.75" customHeight="1">
      <c r="B37" s="267" t="s">
        <v>313</v>
      </c>
      <c r="C37" s="272" t="s">
        <v>141</v>
      </c>
      <c r="D37" s="467">
        <f>SUM(E37:O37)</f>
        <v>20926</v>
      </c>
      <c r="E37" s="468">
        <v>376</v>
      </c>
      <c r="F37" s="469">
        <v>15204</v>
      </c>
      <c r="G37" s="469">
        <v>2775</v>
      </c>
      <c r="H37" s="469" t="s">
        <v>238</v>
      </c>
      <c r="I37" s="469">
        <v>595</v>
      </c>
      <c r="J37" s="469">
        <v>1373</v>
      </c>
      <c r="K37" s="469">
        <v>204</v>
      </c>
      <c r="L37" s="469">
        <v>23</v>
      </c>
      <c r="M37" s="469">
        <v>88</v>
      </c>
      <c r="N37" s="469">
        <v>54</v>
      </c>
      <c r="O37" s="470">
        <v>234</v>
      </c>
      <c r="P37" s="273"/>
      <c r="Q37" s="211"/>
    </row>
    <row r="38" spans="2:17" ht="21.75" customHeight="1">
      <c r="B38" s="267" t="s">
        <v>397</v>
      </c>
      <c r="C38" s="272" t="s">
        <v>398</v>
      </c>
      <c r="D38" s="467">
        <f>SUM(E38:O38)</f>
        <v>22563</v>
      </c>
      <c r="E38" s="468">
        <v>436</v>
      </c>
      <c r="F38" s="469">
        <v>16176</v>
      </c>
      <c r="G38" s="469">
        <v>2999</v>
      </c>
      <c r="H38" s="469">
        <v>2</v>
      </c>
      <c r="I38" s="469">
        <v>712</v>
      </c>
      <c r="J38" s="469">
        <v>1712</v>
      </c>
      <c r="K38" s="469">
        <v>220</v>
      </c>
      <c r="L38" s="469">
        <v>28</v>
      </c>
      <c r="M38" s="469">
        <v>65</v>
      </c>
      <c r="N38" s="469">
        <v>55</v>
      </c>
      <c r="O38" s="470">
        <v>158</v>
      </c>
      <c r="P38" s="273"/>
      <c r="Q38" s="211"/>
    </row>
    <row r="39" spans="2:17" ht="21.75" customHeight="1" thickBot="1">
      <c r="B39" s="274" t="s">
        <v>314</v>
      </c>
      <c r="C39" s="269" t="s">
        <v>315</v>
      </c>
      <c r="D39" s="471">
        <f>SUM(E39:O39)</f>
        <v>23523</v>
      </c>
      <c r="E39" s="472">
        <v>426</v>
      </c>
      <c r="F39" s="473">
        <v>16769</v>
      </c>
      <c r="G39" s="473">
        <v>2981</v>
      </c>
      <c r="H39" s="473">
        <v>3</v>
      </c>
      <c r="I39" s="473">
        <v>814</v>
      </c>
      <c r="J39" s="473">
        <v>2036</v>
      </c>
      <c r="K39" s="473">
        <v>211</v>
      </c>
      <c r="L39" s="473">
        <v>34</v>
      </c>
      <c r="M39" s="473">
        <v>71</v>
      </c>
      <c r="N39" s="473">
        <v>93</v>
      </c>
      <c r="O39" s="474">
        <v>85</v>
      </c>
      <c r="P39" s="273"/>
      <c r="Q39" s="211"/>
    </row>
    <row r="40" spans="2:17" ht="19.5" customHeight="1">
      <c r="B40" s="212" t="s">
        <v>445</v>
      </c>
      <c r="C40" s="261"/>
      <c r="D40" s="211"/>
      <c r="E40" s="211"/>
      <c r="F40" s="211"/>
      <c r="G40" s="211"/>
      <c r="H40" s="211"/>
      <c r="I40" s="211"/>
      <c r="J40" s="211"/>
      <c r="K40" s="475"/>
      <c r="L40" s="475"/>
      <c r="M40" s="475"/>
      <c r="N40" s="475"/>
      <c r="O40" s="475"/>
      <c r="P40" s="211"/>
      <c r="Q40" s="211"/>
    </row>
    <row r="41" spans="2:17" ht="19.5" customHeight="1">
      <c r="B41" s="212" t="s">
        <v>446</v>
      </c>
      <c r="C41" s="261"/>
      <c r="D41" s="211"/>
      <c r="E41" s="211"/>
      <c r="F41" s="211"/>
      <c r="G41" s="211"/>
      <c r="H41" s="211"/>
      <c r="I41" s="211"/>
      <c r="J41" s="211"/>
      <c r="K41" s="475"/>
      <c r="L41" s="475"/>
      <c r="M41" s="475"/>
      <c r="N41" s="475"/>
      <c r="O41" s="475"/>
      <c r="P41" s="211"/>
      <c r="Q41" s="211"/>
    </row>
    <row r="42" spans="2:17" ht="19.5" customHeight="1">
      <c r="B42" s="210" t="s">
        <v>402</v>
      </c>
      <c r="C42" s="261"/>
      <c r="K42" s="211"/>
      <c r="L42" s="211"/>
      <c r="M42" s="211"/>
      <c r="N42" s="211"/>
      <c r="O42" s="211"/>
      <c r="P42" s="211"/>
      <c r="Q42" s="211"/>
    </row>
    <row r="43" spans="2:15" ht="19.5" customHeight="1">
      <c r="B43" s="210"/>
      <c r="C43" s="26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</row>
    <row r="44" spans="2:15" ht="19.5" customHeight="1">
      <c r="B44" s="256" t="s">
        <v>447</v>
      </c>
      <c r="C44" s="26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2:15" ht="5.25" customHeight="1" thickBot="1">
      <c r="B45" s="59"/>
      <c r="C45" s="275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2:15" ht="19.5" customHeight="1">
      <c r="B46" s="61"/>
      <c r="C46" s="261"/>
      <c r="D46" s="130"/>
      <c r="E46" s="257" t="s">
        <v>348</v>
      </c>
      <c r="F46" s="258"/>
      <c r="G46" s="258"/>
      <c r="H46" s="258"/>
      <c r="I46" s="258"/>
      <c r="J46" s="258"/>
      <c r="K46" s="258"/>
      <c r="L46" s="258"/>
      <c r="M46" s="284"/>
      <c r="N46" s="105"/>
      <c r="O46" s="211"/>
    </row>
    <row r="47" spans="2:15" ht="17.25" customHeight="1">
      <c r="B47" s="71"/>
      <c r="C47" s="261"/>
      <c r="D47" s="105"/>
      <c r="E47" s="224"/>
      <c r="F47" s="105"/>
      <c r="G47" s="105"/>
      <c r="H47" s="72"/>
      <c r="I47" s="72"/>
      <c r="J47" s="72"/>
      <c r="K47" s="72"/>
      <c r="L47" s="72" t="s">
        <v>448</v>
      </c>
      <c r="M47" s="259"/>
      <c r="N47" s="105"/>
      <c r="O47" s="211"/>
    </row>
    <row r="48" spans="2:15" ht="17.25" customHeight="1">
      <c r="B48" s="71"/>
      <c r="C48" s="261"/>
      <c r="D48" s="72" t="s">
        <v>85</v>
      </c>
      <c r="E48" s="73"/>
      <c r="F48" s="72"/>
      <c r="G48" s="72"/>
      <c r="H48" s="72" t="s">
        <v>428</v>
      </c>
      <c r="I48" s="72" t="s">
        <v>357</v>
      </c>
      <c r="J48" s="72" t="s">
        <v>358</v>
      </c>
      <c r="K48" s="72"/>
      <c r="L48" s="72"/>
      <c r="M48" s="259"/>
      <c r="N48" s="105"/>
      <c r="O48" s="211"/>
    </row>
    <row r="49" spans="2:15" ht="17.25" customHeight="1">
      <c r="B49" s="71"/>
      <c r="C49" s="261"/>
      <c r="D49" s="105"/>
      <c r="E49" s="73" t="s">
        <v>449</v>
      </c>
      <c r="F49" s="72" t="s">
        <v>450</v>
      </c>
      <c r="G49" s="72" t="s">
        <v>451</v>
      </c>
      <c r="H49" s="72"/>
      <c r="I49" s="72"/>
      <c r="J49" s="72"/>
      <c r="K49" s="72" t="s">
        <v>452</v>
      </c>
      <c r="L49" s="72"/>
      <c r="M49" s="259" t="s">
        <v>325</v>
      </c>
      <c r="N49" s="105"/>
      <c r="O49" s="211"/>
    </row>
    <row r="50" spans="2:15" ht="17.25" customHeight="1">
      <c r="B50" s="71"/>
      <c r="C50" s="261"/>
      <c r="D50" s="105"/>
      <c r="E50" s="224"/>
      <c r="F50" s="105"/>
      <c r="G50" s="105"/>
      <c r="H50" s="72" t="s">
        <v>371</v>
      </c>
      <c r="I50" s="72" t="s">
        <v>372</v>
      </c>
      <c r="J50" s="72" t="s">
        <v>371</v>
      </c>
      <c r="K50" s="72"/>
      <c r="L50" s="72"/>
      <c r="M50" s="259"/>
      <c r="N50" s="105"/>
      <c r="O50" s="211"/>
    </row>
    <row r="51" spans="2:15" ht="17.25" customHeight="1">
      <c r="B51" s="86"/>
      <c r="C51" s="461"/>
      <c r="D51" s="166"/>
      <c r="E51" s="276"/>
      <c r="F51" s="166"/>
      <c r="G51" s="166"/>
      <c r="H51" s="88"/>
      <c r="I51" s="88"/>
      <c r="J51" s="88"/>
      <c r="K51" s="88"/>
      <c r="L51" s="88" t="s">
        <v>437</v>
      </c>
      <c r="M51" s="279"/>
      <c r="N51" s="105"/>
      <c r="O51" s="211"/>
    </row>
    <row r="52" spans="2:15" ht="20.25" customHeight="1">
      <c r="B52" s="260" t="s">
        <v>233</v>
      </c>
      <c r="C52" s="443" t="s">
        <v>235</v>
      </c>
      <c r="D52" s="262">
        <f aca="true" t="shared" si="1" ref="D52:D66">SUM(E52:M52)</f>
        <v>133</v>
      </c>
      <c r="E52" s="280" t="s">
        <v>17</v>
      </c>
      <c r="F52" s="262">
        <f>33+11+20+30</f>
        <v>94</v>
      </c>
      <c r="G52" s="262">
        <v>39</v>
      </c>
      <c r="H52" s="264" t="s">
        <v>237</v>
      </c>
      <c r="I52" s="264" t="s">
        <v>237</v>
      </c>
      <c r="J52" s="264" t="s">
        <v>237</v>
      </c>
      <c r="K52" s="264" t="s">
        <v>17</v>
      </c>
      <c r="L52" s="264" t="s">
        <v>17</v>
      </c>
      <c r="M52" s="448" t="s">
        <v>17</v>
      </c>
      <c r="N52" s="100"/>
      <c r="O52" s="211"/>
    </row>
    <row r="53" spans="2:17" ht="20.25" customHeight="1">
      <c r="B53" s="266" t="s">
        <v>376</v>
      </c>
      <c r="C53" s="261" t="s">
        <v>241</v>
      </c>
      <c r="D53" s="262">
        <f t="shared" si="1"/>
        <v>1441</v>
      </c>
      <c r="E53" s="280" t="s">
        <v>17</v>
      </c>
      <c r="F53" s="262">
        <f>1102+10</f>
        <v>1112</v>
      </c>
      <c r="G53" s="262">
        <v>327</v>
      </c>
      <c r="H53" s="264" t="s">
        <v>237</v>
      </c>
      <c r="I53" s="264" t="s">
        <v>237</v>
      </c>
      <c r="J53" s="264" t="s">
        <v>237</v>
      </c>
      <c r="K53" s="264" t="s">
        <v>17</v>
      </c>
      <c r="L53" s="264" t="s">
        <v>17</v>
      </c>
      <c r="M53" s="449">
        <v>2</v>
      </c>
      <c r="N53" s="100"/>
      <c r="O53" s="211"/>
      <c r="P53" s="211"/>
      <c r="Q53" s="211"/>
    </row>
    <row r="54" spans="2:17" ht="20.25" customHeight="1">
      <c r="B54" s="266" t="s">
        <v>377</v>
      </c>
      <c r="C54" s="261" t="s">
        <v>242</v>
      </c>
      <c r="D54" s="262">
        <f t="shared" si="1"/>
        <v>3328</v>
      </c>
      <c r="E54" s="280" t="s">
        <v>17</v>
      </c>
      <c r="F54" s="262">
        <f>2400+10</f>
        <v>2410</v>
      </c>
      <c r="G54" s="262">
        <f>907+2</f>
        <v>909</v>
      </c>
      <c r="H54" s="264" t="s">
        <v>237</v>
      </c>
      <c r="I54" s="264" t="s">
        <v>237</v>
      </c>
      <c r="J54" s="264" t="s">
        <v>237</v>
      </c>
      <c r="K54" s="264" t="s">
        <v>17</v>
      </c>
      <c r="L54" s="262">
        <v>4</v>
      </c>
      <c r="M54" s="449">
        <v>5</v>
      </c>
      <c r="N54" s="100"/>
      <c r="O54" s="211"/>
      <c r="P54" s="211"/>
      <c r="Q54" s="211"/>
    </row>
    <row r="55" spans="2:15" ht="20.25" customHeight="1">
      <c r="B55" s="267" t="s">
        <v>378</v>
      </c>
      <c r="C55" s="261" t="s">
        <v>113</v>
      </c>
      <c r="D55" s="262">
        <f t="shared" si="1"/>
        <v>3643</v>
      </c>
      <c r="E55" s="280" t="s">
        <v>17</v>
      </c>
      <c r="F55" s="262">
        <f>2600+43</f>
        <v>2643</v>
      </c>
      <c r="G55" s="262">
        <f>2+985</f>
        <v>987</v>
      </c>
      <c r="H55" s="264" t="s">
        <v>237</v>
      </c>
      <c r="I55" s="264" t="s">
        <v>237</v>
      </c>
      <c r="J55" s="264" t="s">
        <v>237</v>
      </c>
      <c r="K55" s="264" t="s">
        <v>17</v>
      </c>
      <c r="L55" s="264" t="s">
        <v>17</v>
      </c>
      <c r="M55" s="449">
        <v>13</v>
      </c>
      <c r="N55" s="100"/>
      <c r="O55" s="476"/>
    </row>
    <row r="56" spans="2:15" ht="20.25" customHeight="1">
      <c r="B56" s="267" t="s">
        <v>379</v>
      </c>
      <c r="C56" s="261" t="s">
        <v>118</v>
      </c>
      <c r="D56" s="262">
        <f t="shared" si="1"/>
        <v>4037</v>
      </c>
      <c r="E56" s="280" t="s">
        <v>17</v>
      </c>
      <c r="F56" s="262">
        <f>2714+67</f>
        <v>2781</v>
      </c>
      <c r="G56" s="262">
        <v>1238</v>
      </c>
      <c r="H56" s="264" t="s">
        <v>237</v>
      </c>
      <c r="I56" s="264" t="s">
        <v>237</v>
      </c>
      <c r="J56" s="264" t="s">
        <v>237</v>
      </c>
      <c r="K56" s="264" t="s">
        <v>17</v>
      </c>
      <c r="L56" s="264" t="s">
        <v>17</v>
      </c>
      <c r="M56" s="449">
        <v>18</v>
      </c>
      <c r="N56" s="100"/>
      <c r="O56" s="211"/>
    </row>
    <row r="57" spans="2:15" ht="20.25" customHeight="1">
      <c r="B57" s="267" t="s">
        <v>380</v>
      </c>
      <c r="C57" s="261" t="s">
        <v>123</v>
      </c>
      <c r="D57" s="262">
        <f t="shared" si="1"/>
        <v>4817</v>
      </c>
      <c r="E57" s="280" t="s">
        <v>17</v>
      </c>
      <c r="F57" s="262">
        <f>3155+88</f>
        <v>3243</v>
      </c>
      <c r="G57" s="262">
        <f>1530+5</f>
        <v>1535</v>
      </c>
      <c r="H57" s="264" t="s">
        <v>237</v>
      </c>
      <c r="I57" s="264" t="s">
        <v>237</v>
      </c>
      <c r="J57" s="264" t="s">
        <v>237</v>
      </c>
      <c r="K57" s="262">
        <v>2</v>
      </c>
      <c r="L57" s="264" t="s">
        <v>17</v>
      </c>
      <c r="M57" s="449">
        <f>29+8</f>
        <v>37</v>
      </c>
      <c r="N57" s="100"/>
      <c r="O57" s="211"/>
    </row>
    <row r="58" spans="2:15" ht="20.25" customHeight="1">
      <c r="B58" s="267" t="s">
        <v>381</v>
      </c>
      <c r="C58" s="261" t="s">
        <v>252</v>
      </c>
      <c r="D58" s="262">
        <f t="shared" si="1"/>
        <v>5697</v>
      </c>
      <c r="E58" s="280" t="s">
        <v>17</v>
      </c>
      <c r="F58" s="262">
        <v>3596</v>
      </c>
      <c r="G58" s="262">
        <v>2087</v>
      </c>
      <c r="H58" s="264" t="s">
        <v>237</v>
      </c>
      <c r="I58" s="264" t="s">
        <v>237</v>
      </c>
      <c r="J58" s="264" t="s">
        <v>237</v>
      </c>
      <c r="K58" s="264" t="s">
        <v>17</v>
      </c>
      <c r="L58" s="264" t="s">
        <v>17</v>
      </c>
      <c r="M58" s="449">
        <v>14</v>
      </c>
      <c r="N58" s="100"/>
      <c r="O58" s="476"/>
    </row>
    <row r="59" spans="2:15" ht="20.25" customHeight="1">
      <c r="B59" s="267" t="s">
        <v>382</v>
      </c>
      <c r="C59" s="261" t="s">
        <v>254</v>
      </c>
      <c r="D59" s="262">
        <f t="shared" si="1"/>
        <v>5737</v>
      </c>
      <c r="E59" s="280" t="s">
        <v>17</v>
      </c>
      <c r="F59" s="262">
        <v>3542</v>
      </c>
      <c r="G59" s="262">
        <v>2179</v>
      </c>
      <c r="H59" s="264" t="s">
        <v>237</v>
      </c>
      <c r="I59" s="264" t="s">
        <v>237</v>
      </c>
      <c r="J59" s="264" t="s">
        <v>237</v>
      </c>
      <c r="K59" s="264" t="s">
        <v>17</v>
      </c>
      <c r="L59" s="264" t="s">
        <v>17</v>
      </c>
      <c r="M59" s="449">
        <v>16</v>
      </c>
      <c r="N59" s="100"/>
      <c r="O59" s="211"/>
    </row>
    <row r="60" spans="2:15" ht="20.25" customHeight="1">
      <c r="B60" s="267" t="s">
        <v>383</v>
      </c>
      <c r="C60" s="261" t="s">
        <v>256</v>
      </c>
      <c r="D60" s="262">
        <f t="shared" si="1"/>
        <v>5913</v>
      </c>
      <c r="E60" s="280" t="s">
        <v>17</v>
      </c>
      <c r="F60" s="262">
        <v>3768</v>
      </c>
      <c r="G60" s="262">
        <v>2066</v>
      </c>
      <c r="H60" s="262">
        <v>2</v>
      </c>
      <c r="I60" s="264" t="s">
        <v>237</v>
      </c>
      <c r="J60" s="264" t="s">
        <v>237</v>
      </c>
      <c r="K60" s="264" t="s">
        <v>17</v>
      </c>
      <c r="L60" s="264" t="s">
        <v>17</v>
      </c>
      <c r="M60" s="449">
        <v>77</v>
      </c>
      <c r="N60" s="100"/>
      <c r="O60" s="476"/>
    </row>
    <row r="61" spans="2:15" ht="20.25" customHeight="1">
      <c r="B61" s="267" t="s">
        <v>50</v>
      </c>
      <c r="C61" s="261" t="s">
        <v>257</v>
      </c>
      <c r="D61" s="262">
        <f t="shared" si="1"/>
        <v>6286</v>
      </c>
      <c r="E61" s="263">
        <v>2</v>
      </c>
      <c r="F61" s="262">
        <v>3899</v>
      </c>
      <c r="G61" s="262">
        <v>2302</v>
      </c>
      <c r="H61" s="262">
        <v>35</v>
      </c>
      <c r="I61" s="264" t="s">
        <v>237</v>
      </c>
      <c r="J61" s="264" t="s">
        <v>237</v>
      </c>
      <c r="K61" s="264" t="s">
        <v>17</v>
      </c>
      <c r="L61" s="264" t="s">
        <v>17</v>
      </c>
      <c r="M61" s="449">
        <v>48</v>
      </c>
      <c r="N61" s="100"/>
      <c r="O61" s="211"/>
    </row>
    <row r="62" spans="1:18" s="57" customFormat="1" ht="20.25" customHeight="1">
      <c r="A62" s="55"/>
      <c r="B62" s="267" t="s">
        <v>51</v>
      </c>
      <c r="C62" s="261" t="s">
        <v>258</v>
      </c>
      <c r="D62" s="262">
        <f t="shared" si="1"/>
        <v>6316</v>
      </c>
      <c r="E62" s="263">
        <v>1</v>
      </c>
      <c r="F62" s="262">
        <v>3790</v>
      </c>
      <c r="G62" s="262">
        <v>2289</v>
      </c>
      <c r="H62" s="262">
        <v>83</v>
      </c>
      <c r="I62" s="264" t="s">
        <v>237</v>
      </c>
      <c r="J62" s="264" t="s">
        <v>237</v>
      </c>
      <c r="K62" s="264" t="s">
        <v>17</v>
      </c>
      <c r="L62" s="264" t="s">
        <v>17</v>
      </c>
      <c r="M62" s="449">
        <v>153</v>
      </c>
      <c r="N62" s="100"/>
      <c r="O62" s="476"/>
      <c r="P62" s="55"/>
      <c r="Q62" s="55"/>
      <c r="R62" s="55"/>
    </row>
    <row r="63" spans="2:17" ht="20.25" customHeight="1">
      <c r="B63" s="450" t="s">
        <v>52</v>
      </c>
      <c r="C63" s="261" t="s">
        <v>131</v>
      </c>
      <c r="D63" s="262">
        <f t="shared" si="1"/>
        <v>6880</v>
      </c>
      <c r="E63" s="263">
        <v>8</v>
      </c>
      <c r="F63" s="262">
        <v>4087</v>
      </c>
      <c r="G63" s="262">
        <v>2424</v>
      </c>
      <c r="H63" s="262">
        <v>161</v>
      </c>
      <c r="I63" s="264" t="s">
        <v>237</v>
      </c>
      <c r="J63" s="264" t="s">
        <v>237</v>
      </c>
      <c r="K63" s="264">
        <v>2</v>
      </c>
      <c r="L63" s="264" t="s">
        <v>17</v>
      </c>
      <c r="M63" s="449">
        <v>198</v>
      </c>
      <c r="N63" s="100"/>
      <c r="O63" s="476"/>
      <c r="P63" s="476"/>
      <c r="Q63" s="211"/>
    </row>
    <row r="64" spans="2:17" ht="20.25" customHeight="1">
      <c r="B64" s="450" t="s">
        <v>53</v>
      </c>
      <c r="C64" s="268" t="s">
        <v>132</v>
      </c>
      <c r="D64" s="262">
        <f t="shared" si="1"/>
        <v>7000</v>
      </c>
      <c r="E64" s="263">
        <v>5</v>
      </c>
      <c r="F64" s="262">
        <v>4049</v>
      </c>
      <c r="G64" s="262">
        <v>2427</v>
      </c>
      <c r="H64" s="262">
        <v>263</v>
      </c>
      <c r="I64" s="264">
        <v>32</v>
      </c>
      <c r="J64" s="264">
        <v>200</v>
      </c>
      <c r="K64" s="264" t="s">
        <v>17</v>
      </c>
      <c r="L64" s="264" t="s">
        <v>17</v>
      </c>
      <c r="M64" s="449">
        <v>24</v>
      </c>
      <c r="N64" s="100"/>
      <c r="O64" s="476"/>
      <c r="P64" s="476"/>
      <c r="Q64" s="211"/>
    </row>
    <row r="65" spans="2:15" ht="20.25" customHeight="1">
      <c r="B65" s="450" t="s">
        <v>384</v>
      </c>
      <c r="C65" s="261" t="s">
        <v>133</v>
      </c>
      <c r="D65" s="262">
        <f t="shared" si="1"/>
        <v>7058</v>
      </c>
      <c r="E65" s="263">
        <v>3</v>
      </c>
      <c r="F65" s="262">
        <v>3983</v>
      </c>
      <c r="G65" s="262">
        <v>2397</v>
      </c>
      <c r="H65" s="262">
        <v>354</v>
      </c>
      <c r="I65" s="262">
        <v>57</v>
      </c>
      <c r="J65" s="262">
        <v>248</v>
      </c>
      <c r="K65" s="264">
        <v>1</v>
      </c>
      <c r="L65" s="264" t="s">
        <v>238</v>
      </c>
      <c r="M65" s="449">
        <v>15</v>
      </c>
      <c r="N65" s="100"/>
      <c r="O65" s="476"/>
    </row>
    <row r="66" spans="2:16" ht="20.25" customHeight="1" thickBot="1">
      <c r="B66" s="451" t="s">
        <v>332</v>
      </c>
      <c r="C66" s="452" t="s">
        <v>134</v>
      </c>
      <c r="D66" s="281">
        <f t="shared" si="1"/>
        <v>6958</v>
      </c>
      <c r="E66" s="282">
        <v>4</v>
      </c>
      <c r="F66" s="281">
        <v>3660</v>
      </c>
      <c r="G66" s="281">
        <v>2408</v>
      </c>
      <c r="H66" s="281">
        <v>399</v>
      </c>
      <c r="I66" s="281">
        <v>91</v>
      </c>
      <c r="J66" s="281">
        <v>370</v>
      </c>
      <c r="K66" s="283" t="s">
        <v>238</v>
      </c>
      <c r="L66" s="283" t="s">
        <v>238</v>
      </c>
      <c r="M66" s="477">
        <v>26</v>
      </c>
      <c r="P66" s="476"/>
    </row>
    <row r="67" spans="2:15" ht="8.25" customHeight="1" thickBot="1">
      <c r="B67" s="454"/>
      <c r="C67" s="455"/>
      <c r="D67" s="270"/>
      <c r="E67" s="270"/>
      <c r="F67" s="270"/>
      <c r="G67" s="270"/>
      <c r="H67" s="270"/>
      <c r="I67" s="270"/>
      <c r="J67" s="270"/>
      <c r="K67" s="270"/>
      <c r="L67" s="270"/>
      <c r="M67" s="456"/>
      <c r="N67" s="478"/>
      <c r="O67" s="478"/>
    </row>
    <row r="68" spans="2:15" ht="19.5" customHeight="1">
      <c r="B68" s="61"/>
      <c r="C68" s="261"/>
      <c r="D68" s="130"/>
      <c r="E68" s="257" t="s">
        <v>348</v>
      </c>
      <c r="F68" s="258"/>
      <c r="G68" s="258"/>
      <c r="H68" s="258"/>
      <c r="I68" s="258"/>
      <c r="J68" s="258"/>
      <c r="K68" s="258"/>
      <c r="L68" s="258"/>
      <c r="M68" s="258"/>
      <c r="N68" s="258"/>
      <c r="O68" s="284"/>
    </row>
    <row r="69" spans="2:15" ht="17.25" customHeight="1">
      <c r="B69" s="71"/>
      <c r="C69" s="261"/>
      <c r="D69" s="105"/>
      <c r="E69" s="73" t="s">
        <v>360</v>
      </c>
      <c r="F69" s="105"/>
      <c r="G69" s="105"/>
      <c r="H69" s="105"/>
      <c r="I69" s="72"/>
      <c r="J69" s="72" t="s">
        <v>439</v>
      </c>
      <c r="K69" s="72"/>
      <c r="L69" s="105"/>
      <c r="M69" s="72"/>
      <c r="N69" s="105"/>
      <c r="O69" s="112"/>
    </row>
    <row r="70" spans="2:15" ht="17.25" customHeight="1">
      <c r="B70" s="71"/>
      <c r="C70" s="261"/>
      <c r="D70" s="72" t="s">
        <v>85</v>
      </c>
      <c r="E70" s="73" t="s">
        <v>427</v>
      </c>
      <c r="F70" s="72"/>
      <c r="G70" s="72"/>
      <c r="H70" s="72"/>
      <c r="I70" s="72" t="s">
        <v>357</v>
      </c>
      <c r="J70" s="72"/>
      <c r="K70" s="72" t="s">
        <v>358</v>
      </c>
      <c r="L70" s="72"/>
      <c r="M70" s="105"/>
      <c r="N70" s="72"/>
      <c r="O70" s="259"/>
    </row>
    <row r="71" spans="2:15" ht="17.25" customHeight="1">
      <c r="B71" s="71"/>
      <c r="C71" s="261"/>
      <c r="D71" s="105"/>
      <c r="E71" s="73" t="s">
        <v>430</v>
      </c>
      <c r="F71" s="72" t="s">
        <v>363</v>
      </c>
      <c r="G71" s="72" t="s">
        <v>364</v>
      </c>
      <c r="H71" s="72" t="s">
        <v>388</v>
      </c>
      <c r="I71" s="72"/>
      <c r="J71" s="72" t="s">
        <v>440</v>
      </c>
      <c r="K71" s="72"/>
      <c r="L71" s="72" t="s">
        <v>386</v>
      </c>
      <c r="M71" s="72" t="s">
        <v>441</v>
      </c>
      <c r="N71" s="72" t="s">
        <v>442</v>
      </c>
      <c r="O71" s="259" t="s">
        <v>443</v>
      </c>
    </row>
    <row r="72" spans="2:15" ht="17.25" customHeight="1">
      <c r="B72" s="71"/>
      <c r="C72" s="261"/>
      <c r="D72" s="105"/>
      <c r="E72" s="73" t="s">
        <v>434</v>
      </c>
      <c r="F72" s="105"/>
      <c r="G72" s="105"/>
      <c r="H72" s="105"/>
      <c r="I72" s="72" t="s">
        <v>372</v>
      </c>
      <c r="J72" s="72"/>
      <c r="K72" s="72" t="s">
        <v>371</v>
      </c>
      <c r="L72" s="105"/>
      <c r="M72" s="72"/>
      <c r="N72" s="105"/>
      <c r="O72" s="112"/>
    </row>
    <row r="73" spans="2:15" ht="17.25" customHeight="1">
      <c r="B73" s="86"/>
      <c r="C73" s="461"/>
      <c r="D73" s="166"/>
      <c r="E73" s="89"/>
      <c r="F73" s="166"/>
      <c r="G73" s="166"/>
      <c r="H73" s="166"/>
      <c r="I73" s="166"/>
      <c r="J73" s="88" t="s">
        <v>444</v>
      </c>
      <c r="K73" s="166"/>
      <c r="L73" s="166"/>
      <c r="M73" s="88"/>
      <c r="N73" s="166"/>
      <c r="O73" s="462"/>
    </row>
    <row r="74" spans="2:15" ht="21.75" customHeight="1">
      <c r="B74" s="271" t="s">
        <v>393</v>
      </c>
      <c r="C74" s="261" t="s">
        <v>301</v>
      </c>
      <c r="D74" s="479">
        <f>SUM(E74:O74)</f>
        <v>6935</v>
      </c>
      <c r="E74" s="480" t="s">
        <v>303</v>
      </c>
      <c r="F74" s="481">
        <v>3402</v>
      </c>
      <c r="G74" s="481">
        <v>2405</v>
      </c>
      <c r="H74" s="481" t="s">
        <v>303</v>
      </c>
      <c r="I74" s="481">
        <v>66</v>
      </c>
      <c r="J74" s="481">
        <v>924</v>
      </c>
      <c r="K74" s="481">
        <v>89</v>
      </c>
      <c r="L74" s="481">
        <v>6</v>
      </c>
      <c r="M74" s="481">
        <v>5</v>
      </c>
      <c r="N74" s="481">
        <v>32</v>
      </c>
      <c r="O74" s="482">
        <v>6</v>
      </c>
    </row>
    <row r="75" spans="2:15" ht="21.75" customHeight="1">
      <c r="B75" s="267" t="s">
        <v>394</v>
      </c>
      <c r="C75" s="261" t="s">
        <v>306</v>
      </c>
      <c r="D75" s="483">
        <f>SUM(E75:O75)</f>
        <v>6514</v>
      </c>
      <c r="E75" s="484" t="s">
        <v>303</v>
      </c>
      <c r="F75" s="485">
        <v>3036</v>
      </c>
      <c r="G75" s="485">
        <v>2311</v>
      </c>
      <c r="H75" s="485" t="s">
        <v>303</v>
      </c>
      <c r="I75" s="485">
        <v>58</v>
      </c>
      <c r="J75" s="485">
        <v>964</v>
      </c>
      <c r="K75" s="485">
        <v>93</v>
      </c>
      <c r="L75" s="485">
        <v>4</v>
      </c>
      <c r="M75" s="485">
        <v>7</v>
      </c>
      <c r="N75" s="485">
        <v>23</v>
      </c>
      <c r="O75" s="486">
        <v>18</v>
      </c>
    </row>
    <row r="76" spans="2:15" ht="21.75" customHeight="1">
      <c r="B76" s="267" t="s">
        <v>395</v>
      </c>
      <c r="C76" s="261" t="s">
        <v>137</v>
      </c>
      <c r="D76" s="483">
        <f>SUM(E76:O76)</f>
        <v>6207</v>
      </c>
      <c r="E76" s="484" t="s">
        <v>303</v>
      </c>
      <c r="F76" s="485">
        <v>2728</v>
      </c>
      <c r="G76" s="485">
        <v>2167</v>
      </c>
      <c r="H76" s="485" t="s">
        <v>303</v>
      </c>
      <c r="I76" s="485">
        <v>59</v>
      </c>
      <c r="J76" s="485">
        <v>1080</v>
      </c>
      <c r="K76" s="485">
        <v>120</v>
      </c>
      <c r="L76" s="485">
        <v>2</v>
      </c>
      <c r="M76" s="485">
        <v>10</v>
      </c>
      <c r="N76" s="485">
        <v>24</v>
      </c>
      <c r="O76" s="486">
        <v>17</v>
      </c>
    </row>
    <row r="77" spans="2:15" ht="21.75" customHeight="1">
      <c r="B77" s="267" t="s">
        <v>396</v>
      </c>
      <c r="C77" s="261" t="s">
        <v>138</v>
      </c>
      <c r="D77" s="483">
        <f>SUM(E77:O77)</f>
        <v>6042</v>
      </c>
      <c r="E77" s="484" t="s">
        <v>303</v>
      </c>
      <c r="F77" s="485">
        <v>2611</v>
      </c>
      <c r="G77" s="485">
        <v>2081</v>
      </c>
      <c r="H77" s="485" t="s">
        <v>303</v>
      </c>
      <c r="I77" s="485">
        <v>52</v>
      </c>
      <c r="J77" s="485">
        <v>1065</v>
      </c>
      <c r="K77" s="485">
        <v>122</v>
      </c>
      <c r="L77" s="485">
        <v>2</v>
      </c>
      <c r="M77" s="485">
        <v>10</v>
      </c>
      <c r="N77" s="485">
        <v>26</v>
      </c>
      <c r="O77" s="486">
        <v>73</v>
      </c>
    </row>
    <row r="78" spans="2:15" ht="21.75" customHeight="1">
      <c r="B78" s="267" t="s">
        <v>311</v>
      </c>
      <c r="C78" s="261" t="s">
        <v>139</v>
      </c>
      <c r="D78" s="483">
        <v>5791</v>
      </c>
      <c r="E78" s="484" t="s">
        <v>303</v>
      </c>
      <c r="F78" s="485">
        <v>2417</v>
      </c>
      <c r="G78" s="485">
        <v>1962</v>
      </c>
      <c r="H78" s="485" t="s">
        <v>303</v>
      </c>
      <c r="I78" s="485">
        <v>48</v>
      </c>
      <c r="J78" s="485">
        <v>1143</v>
      </c>
      <c r="K78" s="485">
        <v>108</v>
      </c>
      <c r="L78" s="485">
        <v>2</v>
      </c>
      <c r="M78" s="485">
        <v>6</v>
      </c>
      <c r="N78" s="485">
        <v>24</v>
      </c>
      <c r="O78" s="486">
        <v>81</v>
      </c>
    </row>
    <row r="79" spans="2:15" ht="21.75" customHeight="1">
      <c r="B79" s="267" t="s">
        <v>312</v>
      </c>
      <c r="C79" s="261" t="s">
        <v>140</v>
      </c>
      <c r="D79" s="483">
        <f>SUM(E79:O79)</f>
        <v>5466</v>
      </c>
      <c r="E79" s="484" t="s">
        <v>303</v>
      </c>
      <c r="F79" s="485">
        <v>2162</v>
      </c>
      <c r="G79" s="485">
        <v>1823</v>
      </c>
      <c r="H79" s="485" t="s">
        <v>303</v>
      </c>
      <c r="I79" s="485">
        <v>46</v>
      </c>
      <c r="J79" s="485">
        <v>1171</v>
      </c>
      <c r="K79" s="485">
        <v>133</v>
      </c>
      <c r="L79" s="485" t="s">
        <v>303</v>
      </c>
      <c r="M79" s="485">
        <v>9</v>
      </c>
      <c r="N79" s="485">
        <v>31</v>
      </c>
      <c r="O79" s="486">
        <v>91</v>
      </c>
    </row>
    <row r="80" spans="2:16" ht="21.75" customHeight="1">
      <c r="B80" s="267" t="s">
        <v>313</v>
      </c>
      <c r="C80" s="272" t="s">
        <v>141</v>
      </c>
      <c r="D80" s="483">
        <f>SUM(E80:O80)</f>
        <v>5119</v>
      </c>
      <c r="E80" s="484">
        <v>1</v>
      </c>
      <c r="F80" s="485">
        <v>1935</v>
      </c>
      <c r="G80" s="485">
        <v>1719</v>
      </c>
      <c r="H80" s="485" t="s">
        <v>303</v>
      </c>
      <c r="I80" s="485">
        <v>39</v>
      </c>
      <c r="J80" s="485">
        <v>1205</v>
      </c>
      <c r="K80" s="485">
        <v>118</v>
      </c>
      <c r="L80" s="485" t="s">
        <v>303</v>
      </c>
      <c r="M80" s="485">
        <v>12</v>
      </c>
      <c r="N80" s="485">
        <v>13</v>
      </c>
      <c r="O80" s="486">
        <v>77</v>
      </c>
      <c r="P80" s="273"/>
    </row>
    <row r="81" spans="2:16" ht="21.75" customHeight="1">
      <c r="B81" s="267" t="s">
        <v>397</v>
      </c>
      <c r="C81" s="272" t="s">
        <v>398</v>
      </c>
      <c r="D81" s="467">
        <f>SUM(E81:O81)</f>
        <v>4828</v>
      </c>
      <c r="E81" s="487" t="s">
        <v>453</v>
      </c>
      <c r="F81" s="485">
        <v>1686</v>
      </c>
      <c r="G81" s="485">
        <v>1577</v>
      </c>
      <c r="H81" s="485" t="s">
        <v>453</v>
      </c>
      <c r="I81" s="485">
        <v>57</v>
      </c>
      <c r="J81" s="485">
        <v>1307</v>
      </c>
      <c r="K81" s="485">
        <v>118</v>
      </c>
      <c r="L81" s="485">
        <v>2</v>
      </c>
      <c r="M81" s="485">
        <v>11</v>
      </c>
      <c r="N81" s="485">
        <v>20</v>
      </c>
      <c r="O81" s="486">
        <v>50</v>
      </c>
      <c r="P81" s="273"/>
    </row>
    <row r="82" spans="2:16" ht="21.75" customHeight="1" thickBot="1">
      <c r="B82" s="274" t="s">
        <v>314</v>
      </c>
      <c r="C82" s="269" t="s">
        <v>315</v>
      </c>
      <c r="D82" s="471">
        <f>SUM(E82:O82)</f>
        <v>4510</v>
      </c>
      <c r="E82" s="488" t="s">
        <v>453</v>
      </c>
      <c r="F82" s="489">
        <v>1487</v>
      </c>
      <c r="G82" s="489">
        <v>1427</v>
      </c>
      <c r="H82" s="489" t="s">
        <v>453</v>
      </c>
      <c r="I82" s="489">
        <v>52</v>
      </c>
      <c r="J82" s="489">
        <v>1397</v>
      </c>
      <c r="K82" s="489">
        <v>116</v>
      </c>
      <c r="L82" s="489">
        <v>3</v>
      </c>
      <c r="M82" s="489">
        <v>10</v>
      </c>
      <c r="N82" s="489">
        <v>8</v>
      </c>
      <c r="O82" s="490">
        <v>10</v>
      </c>
      <c r="P82" s="273"/>
    </row>
    <row r="83" ht="19.5" customHeight="1">
      <c r="B83" s="212" t="s">
        <v>454</v>
      </c>
    </row>
    <row r="84" spans="2:12" ht="19.5" customHeight="1">
      <c r="B84" s="212" t="s">
        <v>446</v>
      </c>
      <c r="C84" s="476"/>
      <c r="D84" s="476"/>
      <c r="E84" s="476"/>
      <c r="F84" s="476"/>
      <c r="G84" s="476"/>
      <c r="H84" s="476"/>
      <c r="I84" s="476"/>
      <c r="J84" s="476"/>
      <c r="K84" s="476"/>
      <c r="L84" s="476"/>
    </row>
    <row r="85" ht="19.5" customHeight="1">
      <c r="B85" s="210" t="s">
        <v>402</v>
      </c>
    </row>
    <row r="88" ht="19.5" customHeight="1">
      <c r="B88" s="210"/>
    </row>
  </sheetData>
  <sheetProtection/>
  <mergeCells count="2">
    <mergeCell ref="O3:Q3"/>
    <mergeCell ref="E25:O25"/>
  </mergeCells>
  <printOptions horizontalCentered="1"/>
  <pageMargins left="0.5118110236220472" right="0.5118110236220472" top="0.5511811023622047" bottom="0.35433070866141736" header="0.5118110236220472" footer="0.2362204724409449"/>
  <pageSetup firstPageNumber="140" useFirstPageNumber="1" fitToWidth="2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1:N54"/>
  <sheetViews>
    <sheetView showGridLines="0" view="pageBreakPreview" zoomScale="77" zoomScaleSheetLayoutView="77" zoomScalePageLayoutView="0" workbookViewId="0" topLeftCell="A49">
      <selection activeCell="Q16" sqref="Q16"/>
    </sheetView>
  </sheetViews>
  <sheetFormatPr defaultColWidth="10.5" defaultRowHeight="24.75" customHeight="1"/>
  <cols>
    <col min="1" max="1" width="2.59765625" style="55" customWidth="1"/>
    <col min="2" max="2" width="7.8984375" style="536" customWidth="1"/>
    <col min="3" max="3" width="12" style="55" customWidth="1"/>
    <col min="4" max="10" width="9.59765625" style="55" customWidth="1"/>
    <col min="11" max="12" width="9.5" style="55" customWidth="1"/>
    <col min="13" max="13" width="8.59765625" style="55" customWidth="1"/>
    <col min="14" max="16384" width="10.5" style="55" customWidth="1"/>
  </cols>
  <sheetData>
    <row r="1" spans="2:9" ht="24.75" customHeight="1" thickBot="1">
      <c r="B1" s="491" t="s">
        <v>455</v>
      </c>
      <c r="C1" s="60"/>
      <c r="D1" s="57"/>
      <c r="E1" s="57"/>
      <c r="F1" s="57"/>
      <c r="G1" s="57"/>
      <c r="H1" s="57"/>
      <c r="I1" s="57"/>
    </row>
    <row r="2" spans="2:12" ht="21.75" customHeight="1">
      <c r="B2" s="492"/>
      <c r="D2" s="130"/>
      <c r="E2" s="257" t="s">
        <v>348</v>
      </c>
      <c r="F2" s="258"/>
      <c r="G2" s="258"/>
      <c r="H2" s="258"/>
      <c r="I2" s="258"/>
      <c r="J2" s="284"/>
      <c r="K2" s="258"/>
      <c r="L2" s="284"/>
    </row>
    <row r="3" spans="2:12" ht="19.5" customHeight="1">
      <c r="B3" s="109"/>
      <c r="D3" s="105"/>
      <c r="E3" s="73"/>
      <c r="F3" s="72"/>
      <c r="G3" s="72"/>
      <c r="H3" s="72"/>
      <c r="I3" s="72"/>
      <c r="J3" s="72"/>
      <c r="K3" s="285"/>
      <c r="L3" s="259"/>
    </row>
    <row r="4" spans="2:12" ht="19.5" customHeight="1">
      <c r="B4" s="109"/>
      <c r="D4" s="72" t="s">
        <v>85</v>
      </c>
      <c r="E4" s="73"/>
      <c r="F4" s="72"/>
      <c r="G4" s="72"/>
      <c r="H4" s="72"/>
      <c r="I4" s="72" t="s">
        <v>456</v>
      </c>
      <c r="J4" s="72"/>
      <c r="K4" s="153" t="s">
        <v>457</v>
      </c>
      <c r="L4" s="259"/>
    </row>
    <row r="5" spans="2:12" ht="19.5" customHeight="1">
      <c r="B5" s="109"/>
      <c r="D5" s="105"/>
      <c r="E5" s="73" t="s">
        <v>449</v>
      </c>
      <c r="F5" s="72" t="s">
        <v>458</v>
      </c>
      <c r="G5" s="72" t="s">
        <v>450</v>
      </c>
      <c r="H5" s="72" t="s">
        <v>451</v>
      </c>
      <c r="I5" s="72" t="s">
        <v>459</v>
      </c>
      <c r="J5" s="72" t="s">
        <v>460</v>
      </c>
      <c r="K5" s="153" t="s">
        <v>461</v>
      </c>
      <c r="L5" s="259" t="s">
        <v>325</v>
      </c>
    </row>
    <row r="6" spans="2:12" ht="19.5" customHeight="1">
      <c r="B6" s="109"/>
      <c r="D6" s="105"/>
      <c r="E6" s="73"/>
      <c r="F6" s="72"/>
      <c r="G6" s="72"/>
      <c r="H6" s="72"/>
      <c r="I6" s="72" t="s">
        <v>462</v>
      </c>
      <c r="J6" s="72"/>
      <c r="K6" s="153" t="s">
        <v>463</v>
      </c>
      <c r="L6" s="259"/>
    </row>
    <row r="7" spans="2:12" ht="19.5" customHeight="1">
      <c r="B7" s="493"/>
      <c r="C7" s="87"/>
      <c r="D7" s="166"/>
      <c r="E7" s="89"/>
      <c r="F7" s="88"/>
      <c r="G7" s="88"/>
      <c r="H7" s="88"/>
      <c r="I7" s="88"/>
      <c r="J7" s="88"/>
      <c r="K7" s="286"/>
      <c r="L7" s="279"/>
    </row>
    <row r="8" spans="2:14" ht="24" customHeight="1">
      <c r="B8" s="494" t="s">
        <v>464</v>
      </c>
      <c r="C8" s="495" t="s">
        <v>465</v>
      </c>
      <c r="D8" s="102">
        <f>SUM(E8:L8)</f>
        <v>719</v>
      </c>
      <c r="E8" s="496">
        <v>3</v>
      </c>
      <c r="F8" s="497" t="s">
        <v>237</v>
      </c>
      <c r="G8" s="497">
        <v>52</v>
      </c>
      <c r="H8" s="497">
        <v>652</v>
      </c>
      <c r="I8" s="497" t="s">
        <v>237</v>
      </c>
      <c r="J8" s="497" t="s">
        <v>237</v>
      </c>
      <c r="K8" s="498">
        <v>12</v>
      </c>
      <c r="L8" s="499" t="s">
        <v>239</v>
      </c>
      <c r="M8" s="476"/>
      <c r="N8" s="211"/>
    </row>
    <row r="9" spans="2:14" ht="24" customHeight="1">
      <c r="B9" s="494" t="s">
        <v>466</v>
      </c>
      <c r="C9" s="495" t="s">
        <v>467</v>
      </c>
      <c r="D9" s="102">
        <f aca="true" t="shared" si="0" ref="D9:D25">SUM(E9:L9)</f>
        <v>838</v>
      </c>
      <c r="E9" s="496">
        <v>4</v>
      </c>
      <c r="F9" s="497" t="s">
        <v>237</v>
      </c>
      <c r="G9" s="497">
        <v>60</v>
      </c>
      <c r="H9" s="497">
        <v>763</v>
      </c>
      <c r="I9" s="497" t="s">
        <v>237</v>
      </c>
      <c r="J9" s="497" t="s">
        <v>237</v>
      </c>
      <c r="K9" s="498">
        <v>9</v>
      </c>
      <c r="L9" s="499">
        <v>2</v>
      </c>
      <c r="M9" s="476"/>
      <c r="N9" s="211"/>
    </row>
    <row r="10" spans="2:14" ht="24" customHeight="1">
      <c r="B10" s="494" t="s">
        <v>468</v>
      </c>
      <c r="C10" s="495" t="s">
        <v>469</v>
      </c>
      <c r="D10" s="102">
        <f t="shared" si="0"/>
        <v>916</v>
      </c>
      <c r="E10" s="496">
        <v>3</v>
      </c>
      <c r="F10" s="497" t="s">
        <v>237</v>
      </c>
      <c r="G10" s="497">
        <v>69</v>
      </c>
      <c r="H10" s="497">
        <v>834</v>
      </c>
      <c r="I10" s="497" t="s">
        <v>237</v>
      </c>
      <c r="J10" s="497" t="s">
        <v>237</v>
      </c>
      <c r="K10" s="498">
        <v>8</v>
      </c>
      <c r="L10" s="499">
        <v>2</v>
      </c>
      <c r="M10" s="476"/>
      <c r="N10" s="211"/>
    </row>
    <row r="11" spans="2:14" ht="24" customHeight="1">
      <c r="B11" s="494" t="s">
        <v>470</v>
      </c>
      <c r="C11" s="495" t="s">
        <v>471</v>
      </c>
      <c r="D11" s="102">
        <f t="shared" si="0"/>
        <v>990</v>
      </c>
      <c r="E11" s="496">
        <v>4</v>
      </c>
      <c r="F11" s="497" t="s">
        <v>237</v>
      </c>
      <c r="G11" s="497">
        <v>76</v>
      </c>
      <c r="H11" s="497">
        <v>889</v>
      </c>
      <c r="I11" s="497" t="s">
        <v>237</v>
      </c>
      <c r="J11" s="497" t="s">
        <v>237</v>
      </c>
      <c r="K11" s="498">
        <v>11</v>
      </c>
      <c r="L11" s="499">
        <v>10</v>
      </c>
      <c r="M11" s="476"/>
      <c r="N11" s="211"/>
    </row>
    <row r="12" spans="2:14" ht="24" customHeight="1">
      <c r="B12" s="500" t="s">
        <v>50</v>
      </c>
      <c r="C12" s="495" t="s">
        <v>472</v>
      </c>
      <c r="D12" s="102">
        <f t="shared" si="0"/>
        <v>1081</v>
      </c>
      <c r="E12" s="496">
        <v>4</v>
      </c>
      <c r="F12" s="501" t="s">
        <v>473</v>
      </c>
      <c r="G12" s="497">
        <v>78</v>
      </c>
      <c r="H12" s="497">
        <v>982</v>
      </c>
      <c r="I12" s="497" t="s">
        <v>237</v>
      </c>
      <c r="J12" s="497" t="s">
        <v>237</v>
      </c>
      <c r="K12" s="498">
        <v>9</v>
      </c>
      <c r="L12" s="499">
        <v>8</v>
      </c>
      <c r="M12" s="476"/>
      <c r="N12" s="211"/>
    </row>
    <row r="13" spans="2:14" ht="24" customHeight="1">
      <c r="B13" s="500" t="s">
        <v>51</v>
      </c>
      <c r="C13" s="495" t="s">
        <v>474</v>
      </c>
      <c r="D13" s="102">
        <f t="shared" si="0"/>
        <v>1138</v>
      </c>
      <c r="E13" s="496">
        <v>2</v>
      </c>
      <c r="F13" s="497">
        <v>3</v>
      </c>
      <c r="G13" s="497">
        <v>83</v>
      </c>
      <c r="H13" s="497">
        <v>1033</v>
      </c>
      <c r="I13" s="497" t="s">
        <v>239</v>
      </c>
      <c r="J13" s="497">
        <v>1</v>
      </c>
      <c r="K13" s="498">
        <v>11</v>
      </c>
      <c r="L13" s="499">
        <v>5</v>
      </c>
      <c r="M13" s="476"/>
      <c r="N13" s="211"/>
    </row>
    <row r="14" spans="2:14" ht="24" customHeight="1">
      <c r="B14" s="502" t="s">
        <v>52</v>
      </c>
      <c r="C14" s="503" t="s">
        <v>131</v>
      </c>
      <c r="D14" s="102">
        <f t="shared" si="0"/>
        <v>1265</v>
      </c>
      <c r="E14" s="496">
        <v>17</v>
      </c>
      <c r="F14" s="497">
        <v>5</v>
      </c>
      <c r="G14" s="497">
        <v>72</v>
      </c>
      <c r="H14" s="497">
        <v>1156</v>
      </c>
      <c r="I14" s="497" t="s">
        <v>239</v>
      </c>
      <c r="J14" s="497">
        <v>1</v>
      </c>
      <c r="K14" s="498">
        <v>14</v>
      </c>
      <c r="L14" s="499" t="s">
        <v>239</v>
      </c>
      <c r="M14" s="476"/>
      <c r="N14" s="211"/>
    </row>
    <row r="15" spans="2:12" ht="24" customHeight="1">
      <c r="B15" s="500" t="s">
        <v>53</v>
      </c>
      <c r="C15" s="504" t="s">
        <v>132</v>
      </c>
      <c r="D15" s="102">
        <f t="shared" si="0"/>
        <v>1408</v>
      </c>
      <c r="E15" s="496">
        <v>6</v>
      </c>
      <c r="F15" s="497" t="s">
        <v>239</v>
      </c>
      <c r="G15" s="497">
        <v>87</v>
      </c>
      <c r="H15" s="497">
        <v>1300</v>
      </c>
      <c r="I15" s="497" t="s">
        <v>239</v>
      </c>
      <c r="J15" s="497" t="s">
        <v>239</v>
      </c>
      <c r="K15" s="498">
        <v>13</v>
      </c>
      <c r="L15" s="499">
        <v>2</v>
      </c>
    </row>
    <row r="16" spans="2:12" ht="24" customHeight="1">
      <c r="B16" s="505" t="s">
        <v>475</v>
      </c>
      <c r="C16" s="504" t="s">
        <v>133</v>
      </c>
      <c r="D16" s="102">
        <f t="shared" si="0"/>
        <v>1508</v>
      </c>
      <c r="E16" s="496">
        <v>5</v>
      </c>
      <c r="F16" s="497">
        <v>11</v>
      </c>
      <c r="G16" s="497">
        <v>88</v>
      </c>
      <c r="H16" s="497">
        <v>1390</v>
      </c>
      <c r="I16" s="497" t="s">
        <v>239</v>
      </c>
      <c r="J16" s="497">
        <v>1</v>
      </c>
      <c r="K16" s="498">
        <v>13</v>
      </c>
      <c r="L16" s="499" t="s">
        <v>239</v>
      </c>
    </row>
    <row r="17" spans="2:12" ht="24" customHeight="1">
      <c r="B17" s="505" t="s">
        <v>476</v>
      </c>
      <c r="C17" s="504" t="s">
        <v>134</v>
      </c>
      <c r="D17" s="102">
        <f t="shared" si="0"/>
        <v>1632</v>
      </c>
      <c r="E17" s="496">
        <v>10</v>
      </c>
      <c r="F17" s="497">
        <v>12</v>
      </c>
      <c r="G17" s="497">
        <v>101</v>
      </c>
      <c r="H17" s="497">
        <v>1492</v>
      </c>
      <c r="I17" s="497" t="s">
        <v>239</v>
      </c>
      <c r="J17" s="497">
        <v>4</v>
      </c>
      <c r="K17" s="498">
        <v>9</v>
      </c>
      <c r="L17" s="499">
        <v>4</v>
      </c>
    </row>
    <row r="18" spans="2:12" ht="24" customHeight="1">
      <c r="B18" s="505" t="s">
        <v>477</v>
      </c>
      <c r="C18" s="504" t="s">
        <v>135</v>
      </c>
      <c r="D18" s="102">
        <f t="shared" si="0"/>
        <v>1789</v>
      </c>
      <c r="E18" s="506">
        <v>16</v>
      </c>
      <c r="F18" s="507">
        <v>3</v>
      </c>
      <c r="G18" s="507">
        <v>108</v>
      </c>
      <c r="H18" s="507">
        <v>1641</v>
      </c>
      <c r="I18" s="507">
        <v>10</v>
      </c>
      <c r="J18" s="507">
        <v>6</v>
      </c>
      <c r="K18" s="507">
        <v>3</v>
      </c>
      <c r="L18" s="508">
        <v>2</v>
      </c>
    </row>
    <row r="19" spans="2:12" ht="24" customHeight="1">
      <c r="B19" s="505" t="s">
        <v>478</v>
      </c>
      <c r="C19" s="504" t="s">
        <v>136</v>
      </c>
      <c r="D19" s="102">
        <f t="shared" si="0"/>
        <v>1912</v>
      </c>
      <c r="E19" s="506">
        <v>13</v>
      </c>
      <c r="F19" s="507">
        <v>4</v>
      </c>
      <c r="G19" s="507">
        <v>110</v>
      </c>
      <c r="H19" s="507">
        <v>1770</v>
      </c>
      <c r="I19" s="507">
        <v>1</v>
      </c>
      <c r="J19" s="507">
        <v>2</v>
      </c>
      <c r="K19" s="507">
        <v>9</v>
      </c>
      <c r="L19" s="508">
        <v>3</v>
      </c>
    </row>
    <row r="20" spans="2:12" ht="24" customHeight="1">
      <c r="B20" s="505" t="s">
        <v>479</v>
      </c>
      <c r="C20" s="504" t="s">
        <v>137</v>
      </c>
      <c r="D20" s="102">
        <f>SUM(E20:L20)</f>
        <v>1939</v>
      </c>
      <c r="E20" s="506">
        <v>16</v>
      </c>
      <c r="F20" s="507">
        <v>7</v>
      </c>
      <c r="G20" s="507">
        <v>130</v>
      </c>
      <c r="H20" s="507">
        <v>1743</v>
      </c>
      <c r="I20" s="507">
        <v>1</v>
      </c>
      <c r="J20" s="507">
        <v>10</v>
      </c>
      <c r="K20" s="507">
        <v>16</v>
      </c>
      <c r="L20" s="508">
        <v>16</v>
      </c>
    </row>
    <row r="21" spans="2:12" ht="24" customHeight="1">
      <c r="B21" s="505" t="s">
        <v>480</v>
      </c>
      <c r="C21" s="504" t="s">
        <v>138</v>
      </c>
      <c r="D21" s="102">
        <f>SUM(E21:L21)</f>
        <v>2170</v>
      </c>
      <c r="E21" s="506">
        <v>16</v>
      </c>
      <c r="F21" s="507">
        <v>4</v>
      </c>
      <c r="G21" s="507">
        <v>126</v>
      </c>
      <c r="H21" s="507">
        <v>1995</v>
      </c>
      <c r="I21" s="507">
        <v>3</v>
      </c>
      <c r="J21" s="507">
        <v>11</v>
      </c>
      <c r="K21" s="507">
        <v>8</v>
      </c>
      <c r="L21" s="508">
        <v>7</v>
      </c>
    </row>
    <row r="22" spans="2:12" ht="24" customHeight="1">
      <c r="B22" s="505" t="s">
        <v>481</v>
      </c>
      <c r="C22" s="504" t="s">
        <v>139</v>
      </c>
      <c r="D22" s="102">
        <v>2292</v>
      </c>
      <c r="E22" s="506">
        <v>10</v>
      </c>
      <c r="F22" s="507">
        <v>9</v>
      </c>
      <c r="G22" s="507">
        <v>137</v>
      </c>
      <c r="H22" s="507">
        <v>2108</v>
      </c>
      <c r="I22" s="507">
        <v>3</v>
      </c>
      <c r="J22" s="507">
        <v>7</v>
      </c>
      <c r="K22" s="507">
        <v>14</v>
      </c>
      <c r="L22" s="508">
        <v>4</v>
      </c>
    </row>
    <row r="23" spans="2:12" ht="24" customHeight="1">
      <c r="B23" s="505" t="s">
        <v>482</v>
      </c>
      <c r="C23" s="504" t="s">
        <v>140</v>
      </c>
      <c r="D23" s="102">
        <f>SUM(E23:L23)</f>
        <v>2414</v>
      </c>
      <c r="E23" s="506">
        <v>14</v>
      </c>
      <c r="F23" s="507">
        <v>3</v>
      </c>
      <c r="G23" s="507">
        <v>161</v>
      </c>
      <c r="H23" s="507">
        <v>2205</v>
      </c>
      <c r="I23" s="507">
        <v>3</v>
      </c>
      <c r="J23" s="507">
        <v>3</v>
      </c>
      <c r="K23" s="507">
        <v>16</v>
      </c>
      <c r="L23" s="508">
        <v>9</v>
      </c>
    </row>
    <row r="24" spans="2:12" ht="24" customHeight="1">
      <c r="B24" s="505" t="s">
        <v>483</v>
      </c>
      <c r="C24" s="509" t="s">
        <v>141</v>
      </c>
      <c r="D24" s="102">
        <f t="shared" si="0"/>
        <v>2490</v>
      </c>
      <c r="E24" s="506">
        <v>14</v>
      </c>
      <c r="F24" s="507">
        <v>2</v>
      </c>
      <c r="G24" s="507">
        <v>169</v>
      </c>
      <c r="H24" s="507">
        <v>2270</v>
      </c>
      <c r="I24" s="507">
        <v>8</v>
      </c>
      <c r="J24" s="507">
        <v>7</v>
      </c>
      <c r="K24" s="507">
        <v>10</v>
      </c>
      <c r="L24" s="508">
        <v>10</v>
      </c>
    </row>
    <row r="25" spans="2:12" ht="24" customHeight="1">
      <c r="B25" s="505" t="s">
        <v>484</v>
      </c>
      <c r="C25" s="509" t="s">
        <v>142</v>
      </c>
      <c r="D25" s="183">
        <f t="shared" si="0"/>
        <v>2621</v>
      </c>
      <c r="E25" s="510">
        <v>18</v>
      </c>
      <c r="F25" s="507" t="s">
        <v>17</v>
      </c>
      <c r="G25" s="507">
        <v>177</v>
      </c>
      <c r="H25" s="507">
        <v>2391</v>
      </c>
      <c r="I25" s="507">
        <v>5</v>
      </c>
      <c r="J25" s="507">
        <v>2</v>
      </c>
      <c r="K25" s="507">
        <v>9</v>
      </c>
      <c r="L25" s="511">
        <v>19</v>
      </c>
    </row>
    <row r="26" spans="2:12" ht="24" customHeight="1" thickBot="1">
      <c r="B26" s="512" t="s">
        <v>485</v>
      </c>
      <c r="C26" s="513" t="s">
        <v>486</v>
      </c>
      <c r="D26" s="193">
        <f>SUM(E26:L26)</f>
        <v>2961</v>
      </c>
      <c r="E26" s="514">
        <v>16</v>
      </c>
      <c r="F26" s="515">
        <v>2</v>
      </c>
      <c r="G26" s="515">
        <v>189</v>
      </c>
      <c r="H26" s="515">
        <v>2715</v>
      </c>
      <c r="I26" s="515">
        <v>4</v>
      </c>
      <c r="J26" s="515">
        <v>0</v>
      </c>
      <c r="K26" s="515">
        <v>9</v>
      </c>
      <c r="L26" s="516">
        <v>26</v>
      </c>
    </row>
    <row r="27" spans="2:10" ht="14.25">
      <c r="B27" s="517" t="s">
        <v>487</v>
      </c>
      <c r="C27" s="476"/>
      <c r="D27" s="476"/>
      <c r="E27" s="476"/>
      <c r="F27" s="476"/>
      <c r="G27" s="476"/>
      <c r="H27" s="476"/>
      <c r="I27" s="476"/>
      <c r="J27" s="476"/>
    </row>
    <row r="28" ht="24.75" customHeight="1">
      <c r="B28" s="517" t="s">
        <v>488</v>
      </c>
    </row>
    <row r="29" ht="14.25" customHeight="1">
      <c r="B29" s="504"/>
    </row>
    <row r="30" spans="2:9" ht="24.75" customHeight="1" thickBot="1">
      <c r="B30" s="518" t="s">
        <v>489</v>
      </c>
      <c r="C30" s="60"/>
      <c r="D30" s="57"/>
      <c r="E30" s="57"/>
      <c r="F30" s="57"/>
      <c r="G30" s="57"/>
      <c r="H30" s="57"/>
      <c r="I30" s="57"/>
    </row>
    <row r="31" spans="2:10" ht="21" customHeight="1">
      <c r="B31" s="519"/>
      <c r="D31" s="130"/>
      <c r="E31" s="257" t="s">
        <v>348</v>
      </c>
      <c r="F31" s="258"/>
      <c r="G31" s="258"/>
      <c r="H31" s="258"/>
      <c r="I31" s="258"/>
      <c r="J31" s="284"/>
    </row>
    <row r="32" spans="2:10" ht="21" customHeight="1">
      <c r="B32" s="500"/>
      <c r="D32" s="72" t="s">
        <v>85</v>
      </c>
      <c r="E32" s="520" t="s">
        <v>490</v>
      </c>
      <c r="F32" s="521"/>
      <c r="G32" s="522" t="s">
        <v>491</v>
      </c>
      <c r="H32" s="521"/>
      <c r="I32" s="522" t="s">
        <v>492</v>
      </c>
      <c r="J32" s="523"/>
    </row>
    <row r="33" spans="2:10" ht="24.75" customHeight="1">
      <c r="B33" s="524"/>
      <c r="C33" s="87"/>
      <c r="D33" s="166"/>
      <c r="E33" s="525" t="s">
        <v>493</v>
      </c>
      <c r="F33" s="526" t="s">
        <v>494</v>
      </c>
      <c r="G33" s="526" t="s">
        <v>493</v>
      </c>
      <c r="H33" s="526" t="s">
        <v>494</v>
      </c>
      <c r="I33" s="526" t="s">
        <v>493</v>
      </c>
      <c r="J33" s="527" t="s">
        <v>494</v>
      </c>
    </row>
    <row r="34" spans="2:10" ht="24" customHeight="1">
      <c r="B34" s="494" t="s">
        <v>464</v>
      </c>
      <c r="C34" s="495" t="s">
        <v>465</v>
      </c>
      <c r="D34" s="100">
        <f>SUM(E34:J34)</f>
        <v>441</v>
      </c>
      <c r="E34" s="528">
        <v>153</v>
      </c>
      <c r="F34" s="529">
        <v>8</v>
      </c>
      <c r="G34" s="529">
        <v>229</v>
      </c>
      <c r="H34" s="529">
        <v>40</v>
      </c>
      <c r="I34" s="529">
        <v>11</v>
      </c>
      <c r="J34" s="530" t="s">
        <v>239</v>
      </c>
    </row>
    <row r="35" spans="2:10" ht="24" customHeight="1">
      <c r="B35" s="494" t="s">
        <v>466</v>
      </c>
      <c r="C35" s="495" t="s">
        <v>467</v>
      </c>
      <c r="D35" s="100">
        <f aca="true" t="shared" si="1" ref="D35:D51">SUM(E35:J35)</f>
        <v>511</v>
      </c>
      <c r="E35" s="528">
        <v>163</v>
      </c>
      <c r="F35" s="529">
        <v>7</v>
      </c>
      <c r="G35" s="529">
        <v>295</v>
      </c>
      <c r="H35" s="529">
        <v>37</v>
      </c>
      <c r="I35" s="529">
        <v>9</v>
      </c>
      <c r="J35" s="530" t="s">
        <v>239</v>
      </c>
    </row>
    <row r="36" spans="2:10" ht="24" customHeight="1">
      <c r="B36" s="494" t="s">
        <v>468</v>
      </c>
      <c r="C36" s="495" t="s">
        <v>469</v>
      </c>
      <c r="D36" s="100">
        <f t="shared" si="1"/>
        <v>539</v>
      </c>
      <c r="E36" s="528">
        <v>191</v>
      </c>
      <c r="F36" s="529">
        <v>10</v>
      </c>
      <c r="G36" s="529">
        <v>287</v>
      </c>
      <c r="H36" s="529">
        <v>40</v>
      </c>
      <c r="I36" s="529">
        <v>10</v>
      </c>
      <c r="J36" s="530">
        <v>1</v>
      </c>
    </row>
    <row r="37" spans="2:10" ht="24" customHeight="1">
      <c r="B37" s="494" t="s">
        <v>470</v>
      </c>
      <c r="C37" s="495" t="s">
        <v>471</v>
      </c>
      <c r="D37" s="100">
        <f t="shared" si="1"/>
        <v>583</v>
      </c>
      <c r="E37" s="528">
        <v>250</v>
      </c>
      <c r="F37" s="529">
        <v>19</v>
      </c>
      <c r="G37" s="529">
        <v>266</v>
      </c>
      <c r="H37" s="529">
        <v>37</v>
      </c>
      <c r="I37" s="529">
        <v>9</v>
      </c>
      <c r="J37" s="530">
        <v>2</v>
      </c>
    </row>
    <row r="38" spans="2:10" ht="24" customHeight="1">
      <c r="B38" s="500" t="s">
        <v>50</v>
      </c>
      <c r="C38" s="495" t="s">
        <v>472</v>
      </c>
      <c r="D38" s="100">
        <f t="shared" si="1"/>
        <v>612</v>
      </c>
      <c r="E38" s="528">
        <v>259</v>
      </c>
      <c r="F38" s="529">
        <v>13</v>
      </c>
      <c r="G38" s="529">
        <v>269</v>
      </c>
      <c r="H38" s="529">
        <v>56</v>
      </c>
      <c r="I38" s="529">
        <v>13</v>
      </c>
      <c r="J38" s="530">
        <v>2</v>
      </c>
    </row>
    <row r="39" spans="2:10" ht="24" customHeight="1">
      <c r="B39" s="500" t="s">
        <v>51</v>
      </c>
      <c r="C39" s="495" t="s">
        <v>474</v>
      </c>
      <c r="D39" s="100">
        <f t="shared" si="1"/>
        <v>596</v>
      </c>
      <c r="E39" s="528">
        <v>223</v>
      </c>
      <c r="F39" s="529">
        <v>16</v>
      </c>
      <c r="G39" s="529">
        <v>248</v>
      </c>
      <c r="H39" s="529">
        <v>52</v>
      </c>
      <c r="I39" s="529">
        <v>50</v>
      </c>
      <c r="J39" s="530">
        <v>7</v>
      </c>
    </row>
    <row r="40" spans="2:10" ht="24" customHeight="1">
      <c r="B40" s="502" t="s">
        <v>52</v>
      </c>
      <c r="C40" s="503" t="s">
        <v>131</v>
      </c>
      <c r="D40" s="100">
        <f t="shared" si="1"/>
        <v>632</v>
      </c>
      <c r="E40" s="528">
        <v>299</v>
      </c>
      <c r="F40" s="529">
        <v>28</v>
      </c>
      <c r="G40" s="529">
        <v>228</v>
      </c>
      <c r="H40" s="529">
        <v>66</v>
      </c>
      <c r="I40" s="529">
        <v>10</v>
      </c>
      <c r="J40" s="530">
        <v>1</v>
      </c>
    </row>
    <row r="41" spans="2:10" ht="24" customHeight="1">
      <c r="B41" s="505" t="s">
        <v>495</v>
      </c>
      <c r="C41" s="504" t="s">
        <v>132</v>
      </c>
      <c r="D41" s="100">
        <f t="shared" si="1"/>
        <v>647</v>
      </c>
      <c r="E41" s="528">
        <v>324</v>
      </c>
      <c r="F41" s="529">
        <v>29</v>
      </c>
      <c r="G41" s="529">
        <v>225</v>
      </c>
      <c r="H41" s="529">
        <v>64</v>
      </c>
      <c r="I41" s="529">
        <v>4</v>
      </c>
      <c r="J41" s="530">
        <v>1</v>
      </c>
    </row>
    <row r="42" spans="2:10" ht="24" customHeight="1">
      <c r="B42" s="502" t="s">
        <v>496</v>
      </c>
      <c r="C42" s="504" t="s">
        <v>133</v>
      </c>
      <c r="D42" s="100">
        <f t="shared" si="1"/>
        <v>632</v>
      </c>
      <c r="E42" s="528">
        <v>315</v>
      </c>
      <c r="F42" s="529">
        <v>38</v>
      </c>
      <c r="G42" s="529">
        <v>212</v>
      </c>
      <c r="H42" s="529">
        <v>58</v>
      </c>
      <c r="I42" s="529">
        <v>9</v>
      </c>
      <c r="J42" s="530" t="s">
        <v>239</v>
      </c>
    </row>
    <row r="43" spans="2:10" ht="24" customHeight="1">
      <c r="B43" s="502" t="s">
        <v>497</v>
      </c>
      <c r="C43" s="504" t="s">
        <v>134</v>
      </c>
      <c r="D43" s="100">
        <f t="shared" si="1"/>
        <v>661</v>
      </c>
      <c r="E43" s="528">
        <v>333</v>
      </c>
      <c r="F43" s="529">
        <v>37</v>
      </c>
      <c r="G43" s="529">
        <v>221</v>
      </c>
      <c r="H43" s="529">
        <v>61</v>
      </c>
      <c r="I43" s="529">
        <v>8</v>
      </c>
      <c r="J43" s="530">
        <v>1</v>
      </c>
    </row>
    <row r="44" spans="2:10" ht="24" customHeight="1">
      <c r="B44" s="502" t="s">
        <v>58</v>
      </c>
      <c r="C44" s="504" t="s">
        <v>135</v>
      </c>
      <c r="D44" s="100">
        <f t="shared" si="1"/>
        <v>647</v>
      </c>
      <c r="E44" s="528">
        <v>343</v>
      </c>
      <c r="F44" s="529">
        <v>28</v>
      </c>
      <c r="G44" s="529">
        <v>200</v>
      </c>
      <c r="H44" s="529">
        <v>59</v>
      </c>
      <c r="I44" s="529">
        <v>12</v>
      </c>
      <c r="J44" s="530">
        <v>5</v>
      </c>
    </row>
    <row r="45" spans="2:10" ht="24" customHeight="1">
      <c r="B45" s="502" t="s">
        <v>68</v>
      </c>
      <c r="C45" s="504" t="s">
        <v>136</v>
      </c>
      <c r="D45" s="100">
        <f t="shared" si="1"/>
        <v>640</v>
      </c>
      <c r="E45" s="528">
        <v>342</v>
      </c>
      <c r="F45" s="529">
        <v>39</v>
      </c>
      <c r="G45" s="529">
        <v>185</v>
      </c>
      <c r="H45" s="529">
        <v>63</v>
      </c>
      <c r="I45" s="529">
        <v>11</v>
      </c>
      <c r="J45" s="530" t="s">
        <v>239</v>
      </c>
    </row>
    <row r="46" spans="2:10" ht="24" customHeight="1">
      <c r="B46" s="502" t="s">
        <v>70</v>
      </c>
      <c r="C46" s="504" t="s">
        <v>137</v>
      </c>
      <c r="D46" s="100">
        <f>SUM(E46:J46)</f>
        <v>552</v>
      </c>
      <c r="E46" s="528">
        <v>301</v>
      </c>
      <c r="F46" s="529">
        <v>25</v>
      </c>
      <c r="G46" s="529">
        <v>163</v>
      </c>
      <c r="H46" s="529">
        <v>49</v>
      </c>
      <c r="I46" s="529">
        <v>13</v>
      </c>
      <c r="J46" s="530">
        <v>1</v>
      </c>
    </row>
    <row r="47" spans="2:10" ht="24" customHeight="1">
      <c r="B47" s="505" t="s">
        <v>498</v>
      </c>
      <c r="C47" s="504" t="s">
        <v>138</v>
      </c>
      <c r="D47" s="100">
        <f>SUM(E47:J47)</f>
        <v>563</v>
      </c>
      <c r="E47" s="528">
        <v>289</v>
      </c>
      <c r="F47" s="529">
        <v>27</v>
      </c>
      <c r="G47" s="529">
        <v>177</v>
      </c>
      <c r="H47" s="529">
        <v>60</v>
      </c>
      <c r="I47" s="529">
        <v>8</v>
      </c>
      <c r="J47" s="530">
        <v>2</v>
      </c>
    </row>
    <row r="48" spans="2:10" ht="24" customHeight="1">
      <c r="B48" s="505" t="s">
        <v>78</v>
      </c>
      <c r="C48" s="504" t="s">
        <v>139</v>
      </c>
      <c r="D48" s="100">
        <v>594</v>
      </c>
      <c r="E48" s="528">
        <v>325</v>
      </c>
      <c r="F48" s="529">
        <v>27</v>
      </c>
      <c r="G48" s="529">
        <v>165</v>
      </c>
      <c r="H48" s="529">
        <v>67</v>
      </c>
      <c r="I48" s="529">
        <v>9</v>
      </c>
      <c r="J48" s="530">
        <v>1</v>
      </c>
    </row>
    <row r="49" spans="2:10" ht="24" customHeight="1">
      <c r="B49" s="505" t="s">
        <v>79</v>
      </c>
      <c r="C49" s="504" t="s">
        <v>140</v>
      </c>
      <c r="D49" s="100">
        <f>SUM(E49:J49)</f>
        <v>555</v>
      </c>
      <c r="E49" s="528">
        <v>299</v>
      </c>
      <c r="F49" s="529">
        <v>33</v>
      </c>
      <c r="G49" s="529">
        <v>156</v>
      </c>
      <c r="H49" s="529">
        <v>62</v>
      </c>
      <c r="I49" s="529">
        <v>5</v>
      </c>
      <c r="J49" s="530" t="s">
        <v>453</v>
      </c>
    </row>
    <row r="50" spans="2:10" ht="24" customHeight="1">
      <c r="B50" s="505" t="s">
        <v>93</v>
      </c>
      <c r="C50" s="509" t="s">
        <v>141</v>
      </c>
      <c r="D50" s="100">
        <f t="shared" si="1"/>
        <v>532</v>
      </c>
      <c r="E50" s="528">
        <v>271</v>
      </c>
      <c r="F50" s="529">
        <v>29</v>
      </c>
      <c r="G50" s="529">
        <v>150</v>
      </c>
      <c r="H50" s="529">
        <v>71</v>
      </c>
      <c r="I50" s="529">
        <v>11</v>
      </c>
      <c r="J50" s="530" t="s">
        <v>453</v>
      </c>
    </row>
    <row r="51" spans="2:10" ht="24" customHeight="1">
      <c r="B51" s="505" t="s">
        <v>98</v>
      </c>
      <c r="C51" s="509" t="s">
        <v>142</v>
      </c>
      <c r="D51" s="127">
        <f t="shared" si="1"/>
        <v>572</v>
      </c>
      <c r="E51" s="531">
        <v>323</v>
      </c>
      <c r="F51" s="529">
        <v>48</v>
      </c>
      <c r="G51" s="529">
        <v>136</v>
      </c>
      <c r="H51" s="529">
        <v>57</v>
      </c>
      <c r="I51" s="529">
        <v>8</v>
      </c>
      <c r="J51" s="530" t="s">
        <v>453</v>
      </c>
    </row>
    <row r="52" spans="2:10" ht="24" customHeight="1" thickBot="1">
      <c r="B52" s="512" t="s">
        <v>499</v>
      </c>
      <c r="C52" s="513" t="s">
        <v>486</v>
      </c>
      <c r="D52" s="246">
        <f>SUM(E52:J52)</f>
        <v>576</v>
      </c>
      <c r="E52" s="532">
        <v>306</v>
      </c>
      <c r="F52" s="533">
        <v>55</v>
      </c>
      <c r="G52" s="533">
        <v>137</v>
      </c>
      <c r="H52" s="533">
        <v>69</v>
      </c>
      <c r="I52" s="533">
        <v>8</v>
      </c>
      <c r="J52" s="534">
        <v>1</v>
      </c>
    </row>
    <row r="53" spans="2:3" ht="24.75" customHeight="1">
      <c r="B53" s="535" t="s">
        <v>500</v>
      </c>
      <c r="C53" s="504"/>
    </row>
    <row r="54" ht="24.75" customHeight="1">
      <c r="C54" s="504"/>
    </row>
  </sheetData>
  <sheetProtection/>
  <printOptions/>
  <pageMargins left="0.5118110236220472" right="0.5118110236220472" top="0.5511811023622047" bottom="0.17" header="0.5118110236220472" footer="0.17"/>
  <pageSetup firstPageNumber="140" useFirstPageNumber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61"/>
  <sheetViews>
    <sheetView showGridLines="0" view="pageBreakPreview" zoomScaleNormal="70" zoomScaleSheetLayoutView="100" zoomScalePageLayoutView="0" workbookViewId="0" topLeftCell="A1">
      <selection activeCell="O12" sqref="O12"/>
    </sheetView>
  </sheetViews>
  <sheetFormatPr defaultColWidth="10.5" defaultRowHeight="21.75" customHeight="1"/>
  <cols>
    <col min="1" max="1" width="2.59765625" style="538" customWidth="1"/>
    <col min="2" max="2" width="9.09765625" style="538" customWidth="1"/>
    <col min="3" max="3" width="12.19921875" style="538" customWidth="1"/>
    <col min="4" max="4" width="8.69921875" style="538" customWidth="1"/>
    <col min="5" max="5" width="8.59765625" style="538" customWidth="1"/>
    <col min="6" max="6" width="7.3984375" style="99" customWidth="1"/>
    <col min="7" max="7" width="8.59765625" style="99" customWidth="1"/>
    <col min="8" max="10" width="7.3984375" style="99" customWidth="1"/>
    <col min="11" max="11" width="7.3984375" style="538" customWidth="1"/>
    <col min="12" max="16" width="7.3984375" style="99" customWidth="1"/>
    <col min="17" max="17" width="7.3984375" style="538" customWidth="1"/>
    <col min="18" max="19" width="8.5" style="99" customWidth="1"/>
    <col min="20" max="20" width="11" style="99" customWidth="1"/>
    <col min="21" max="21" width="7.3984375" style="538" customWidth="1"/>
    <col min="22" max="23" width="8.09765625" style="99" customWidth="1"/>
    <col min="24" max="24" width="5.8984375" style="99" customWidth="1"/>
    <col min="25" max="25" width="2.59765625" style="538" customWidth="1"/>
    <col min="26" max="16384" width="10.5" style="538" customWidth="1"/>
  </cols>
  <sheetData>
    <row r="1" spans="1:2" ht="21.75" customHeight="1">
      <c r="A1" s="1"/>
      <c r="B1" s="537" t="s">
        <v>501</v>
      </c>
    </row>
    <row r="2" spans="3:24" ht="21.75" customHeight="1" thickBot="1">
      <c r="C2" s="539"/>
      <c r="D2" s="539"/>
      <c r="E2" s="539"/>
      <c r="F2" s="540"/>
      <c r="G2" s="540"/>
      <c r="H2" s="540"/>
      <c r="I2" s="540"/>
      <c r="J2" s="540"/>
      <c r="K2" s="539"/>
      <c r="L2" s="540"/>
      <c r="M2" s="540"/>
      <c r="N2" s="540"/>
      <c r="O2" s="540"/>
      <c r="P2" s="540"/>
      <c r="Q2" s="539"/>
      <c r="R2" s="540"/>
      <c r="S2" s="540"/>
      <c r="T2" s="540"/>
      <c r="U2" s="539"/>
      <c r="V2" s="540"/>
      <c r="W2" s="540"/>
      <c r="X2" s="541" t="s">
        <v>502</v>
      </c>
    </row>
    <row r="3" spans="2:24" ht="21.75" customHeight="1">
      <c r="B3" s="542"/>
      <c r="C3" s="543"/>
      <c r="D3" s="544"/>
      <c r="E3" s="545" t="s">
        <v>154</v>
      </c>
      <c r="F3" s="546"/>
      <c r="G3" s="546"/>
      <c r="H3" s="546"/>
      <c r="I3" s="546"/>
      <c r="J3" s="546"/>
      <c r="K3" s="547" t="s">
        <v>503</v>
      </c>
      <c r="L3" s="65"/>
      <c r="M3" s="65"/>
      <c r="N3" s="548" t="s">
        <v>504</v>
      </c>
      <c r="O3" s="65"/>
      <c r="P3" s="549"/>
      <c r="Q3" s="550" t="s">
        <v>505</v>
      </c>
      <c r="R3" s="546"/>
      <c r="S3" s="546"/>
      <c r="T3" s="546"/>
      <c r="U3" s="551" t="s">
        <v>279</v>
      </c>
      <c r="V3" s="546"/>
      <c r="W3" s="546"/>
      <c r="X3" s="552"/>
    </row>
    <row r="4" spans="2:24" ht="21.75" customHeight="1">
      <c r="B4" s="553"/>
      <c r="C4" s="554"/>
      <c r="D4" s="555"/>
      <c r="E4" s="556"/>
      <c r="F4" s="557" t="s">
        <v>506</v>
      </c>
      <c r="G4" s="217" t="s">
        <v>163</v>
      </c>
      <c r="H4" s="557" t="s">
        <v>507</v>
      </c>
      <c r="I4" s="557" t="s">
        <v>364</v>
      </c>
      <c r="J4" s="557" t="s">
        <v>364</v>
      </c>
      <c r="K4" s="558"/>
      <c r="L4" s="559" t="s">
        <v>508</v>
      </c>
      <c r="M4" s="559" t="s">
        <v>509</v>
      </c>
      <c r="N4" s="560"/>
      <c r="O4" s="559" t="s">
        <v>510</v>
      </c>
      <c r="P4" s="559" t="s">
        <v>511</v>
      </c>
      <c r="Q4" s="561"/>
      <c r="R4" s="217" t="s">
        <v>512</v>
      </c>
      <c r="S4" s="217" t="s">
        <v>513</v>
      </c>
      <c r="T4" s="562" t="s">
        <v>514</v>
      </c>
      <c r="U4" s="555"/>
      <c r="V4" s="78" t="s">
        <v>173</v>
      </c>
      <c r="W4" s="78"/>
      <c r="X4" s="218"/>
    </row>
    <row r="5" spans="2:24" ht="21.75" customHeight="1">
      <c r="B5" s="563" t="s">
        <v>515</v>
      </c>
      <c r="C5" s="564"/>
      <c r="D5" s="555" t="s">
        <v>85</v>
      </c>
      <c r="E5" s="556" t="s">
        <v>160</v>
      </c>
      <c r="F5" s="557" t="s">
        <v>408</v>
      </c>
      <c r="G5" s="217" t="s">
        <v>183</v>
      </c>
      <c r="H5" s="557" t="s">
        <v>516</v>
      </c>
      <c r="I5" s="557" t="s">
        <v>517</v>
      </c>
      <c r="J5" s="557"/>
      <c r="K5" s="558"/>
      <c r="L5" s="565"/>
      <c r="M5" s="565"/>
      <c r="N5" s="560"/>
      <c r="O5" s="566"/>
      <c r="P5" s="566"/>
      <c r="Q5" s="561"/>
      <c r="R5" s="217" t="s">
        <v>518</v>
      </c>
      <c r="S5" s="217" t="s">
        <v>519</v>
      </c>
      <c r="T5" s="567"/>
      <c r="U5" s="555"/>
      <c r="V5" s="78"/>
      <c r="W5" s="78"/>
      <c r="X5" s="218"/>
    </row>
    <row r="6" spans="2:24" ht="21.75" customHeight="1">
      <c r="B6" s="553"/>
      <c r="C6" s="554"/>
      <c r="D6" s="555"/>
      <c r="E6" s="556"/>
      <c r="F6" s="557" t="s">
        <v>520</v>
      </c>
      <c r="G6" s="217" t="s">
        <v>521</v>
      </c>
      <c r="H6" s="557" t="s">
        <v>522</v>
      </c>
      <c r="I6" s="557" t="s">
        <v>523</v>
      </c>
      <c r="J6" s="557" t="s">
        <v>524</v>
      </c>
      <c r="K6" s="558"/>
      <c r="L6" s="565"/>
      <c r="M6" s="565"/>
      <c r="N6" s="560"/>
      <c r="O6" s="566"/>
      <c r="P6" s="566"/>
      <c r="Q6" s="561"/>
      <c r="R6" s="217" t="s">
        <v>525</v>
      </c>
      <c r="S6" s="217" t="s">
        <v>526</v>
      </c>
      <c r="T6" s="568" t="s">
        <v>527</v>
      </c>
      <c r="U6" s="555"/>
      <c r="V6" s="78" t="s">
        <v>528</v>
      </c>
      <c r="W6" s="78" t="s">
        <v>328</v>
      </c>
      <c r="X6" s="218" t="s">
        <v>204</v>
      </c>
    </row>
    <row r="7" spans="2:24" ht="21.75" customHeight="1">
      <c r="B7" s="553"/>
      <c r="C7" s="554"/>
      <c r="D7" s="555"/>
      <c r="E7" s="556" t="s">
        <v>182</v>
      </c>
      <c r="F7" s="557" t="s">
        <v>529</v>
      </c>
      <c r="G7" s="217" t="s">
        <v>210</v>
      </c>
      <c r="H7" s="557" t="s">
        <v>524</v>
      </c>
      <c r="I7" s="557" t="s">
        <v>530</v>
      </c>
      <c r="J7" s="557"/>
      <c r="K7" s="558"/>
      <c r="L7" s="565"/>
      <c r="M7" s="565"/>
      <c r="N7" s="560"/>
      <c r="O7" s="566"/>
      <c r="P7" s="566"/>
      <c r="Q7" s="561"/>
      <c r="R7" s="217" t="s">
        <v>531</v>
      </c>
      <c r="S7" s="217" t="s">
        <v>532</v>
      </c>
      <c r="T7" s="567"/>
      <c r="U7" s="555" t="s">
        <v>533</v>
      </c>
      <c r="V7" s="78"/>
      <c r="W7" s="78"/>
      <c r="X7" s="218"/>
    </row>
    <row r="8" spans="2:24" ht="21.75" customHeight="1">
      <c r="B8" s="569"/>
      <c r="C8" s="570"/>
      <c r="D8" s="571"/>
      <c r="E8" s="572"/>
      <c r="F8" s="573" t="s">
        <v>534</v>
      </c>
      <c r="G8" s="220" t="s">
        <v>223</v>
      </c>
      <c r="H8" s="573" t="s">
        <v>215</v>
      </c>
      <c r="I8" s="573" t="s">
        <v>535</v>
      </c>
      <c r="J8" s="573" t="s">
        <v>215</v>
      </c>
      <c r="K8" s="574"/>
      <c r="L8" s="575"/>
      <c r="M8" s="575"/>
      <c r="N8" s="576"/>
      <c r="O8" s="577"/>
      <c r="P8" s="577"/>
      <c r="Q8" s="578"/>
      <c r="R8" s="220"/>
      <c r="S8" s="579" t="s">
        <v>228</v>
      </c>
      <c r="T8" s="580" t="s">
        <v>536</v>
      </c>
      <c r="U8" s="571"/>
      <c r="V8" s="162" t="s">
        <v>293</v>
      </c>
      <c r="W8" s="162"/>
      <c r="X8" s="221"/>
    </row>
    <row r="9" spans="2:24" ht="20.25" customHeight="1">
      <c r="B9" s="581" t="s">
        <v>537</v>
      </c>
      <c r="C9" s="582"/>
      <c r="D9" s="583">
        <f>E9+K9+Q9+U9+N9</f>
        <v>327210</v>
      </c>
      <c r="E9" s="584">
        <f>SUM(F9:J9)</f>
        <v>311963</v>
      </c>
      <c r="F9" s="585">
        <v>5183</v>
      </c>
      <c r="G9" s="585">
        <v>146508</v>
      </c>
      <c r="H9" s="585">
        <v>56436</v>
      </c>
      <c r="I9" s="585">
        <v>71709</v>
      </c>
      <c r="J9" s="585">
        <v>32127</v>
      </c>
      <c r="K9" s="585">
        <f>SUM(L9:M9)</f>
        <v>3388</v>
      </c>
      <c r="L9" s="585">
        <v>349</v>
      </c>
      <c r="M9" s="585">
        <v>3039</v>
      </c>
      <c r="N9" s="585">
        <f>SUM(O9:P9)</f>
        <v>55</v>
      </c>
      <c r="O9" s="585">
        <v>4</v>
      </c>
      <c r="P9" s="585">
        <v>51</v>
      </c>
      <c r="Q9" s="585">
        <f>SUM(R9:T9)</f>
        <v>9331</v>
      </c>
      <c r="R9" s="585">
        <v>3749</v>
      </c>
      <c r="S9" s="585">
        <v>1476</v>
      </c>
      <c r="T9" s="585">
        <v>4106</v>
      </c>
      <c r="U9" s="585">
        <f>SUM(V9:X9)</f>
        <v>2473</v>
      </c>
      <c r="V9" s="585">
        <v>723</v>
      </c>
      <c r="W9" s="585">
        <v>1725</v>
      </c>
      <c r="X9" s="586">
        <v>25</v>
      </c>
    </row>
    <row r="10" spans="2:24" ht="20.25" customHeight="1">
      <c r="B10" s="587"/>
      <c r="C10" s="588"/>
      <c r="D10" s="583"/>
      <c r="E10" s="589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529"/>
      <c r="X10" s="590"/>
    </row>
    <row r="11" spans="2:24" ht="20.25" customHeight="1">
      <c r="B11" s="587"/>
      <c r="C11" s="588"/>
      <c r="D11" s="583"/>
      <c r="E11" s="589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529"/>
      <c r="X11" s="590"/>
    </row>
    <row r="12" spans="2:24" ht="20.25" customHeight="1">
      <c r="B12" s="563" t="s">
        <v>538</v>
      </c>
      <c r="C12" s="564"/>
      <c r="D12" s="583">
        <f>E12+K12+Q12+U12+N12</f>
        <v>6088</v>
      </c>
      <c r="E12" s="589">
        <f>SUM(F12:J12)</f>
        <v>5849</v>
      </c>
      <c r="F12" s="111">
        <f>SUM(F15:F19)</f>
        <v>119</v>
      </c>
      <c r="G12" s="111">
        <f>SUM(G15:G19)</f>
        <v>2697</v>
      </c>
      <c r="H12" s="111">
        <f>SUM(H15:H19)</f>
        <v>1345</v>
      </c>
      <c r="I12" s="111">
        <f>SUM(I15:I19)</f>
        <v>1138</v>
      </c>
      <c r="J12" s="111">
        <f>SUM(J15:J19)</f>
        <v>550</v>
      </c>
      <c r="K12" s="111">
        <f>SUM(L12:M12)</f>
        <v>65</v>
      </c>
      <c r="L12" s="111">
        <f>SUM(L15:L19)</f>
        <v>2</v>
      </c>
      <c r="M12" s="111">
        <f>SUM(M15:M19)</f>
        <v>63</v>
      </c>
      <c r="N12" s="111">
        <f>SUM(O12:P12)</f>
        <v>3</v>
      </c>
      <c r="O12" s="591">
        <f>SUM(O15:O19)</f>
        <v>0</v>
      </c>
      <c r="P12" s="111">
        <f>SUM(P15:P19)</f>
        <v>3</v>
      </c>
      <c r="Q12" s="111">
        <f>SUM(R12:T12)</f>
        <v>151</v>
      </c>
      <c r="R12" s="111">
        <f>SUM(R15:R19)</f>
        <v>85</v>
      </c>
      <c r="S12" s="111">
        <f>SUM(S15:S19)</f>
        <v>29</v>
      </c>
      <c r="T12" s="111">
        <f>SUM(T15:T19)</f>
        <v>37</v>
      </c>
      <c r="U12" s="111">
        <f>SUM(V12:X12)</f>
        <v>20</v>
      </c>
      <c r="V12" s="111">
        <f>SUM(V15:V19)</f>
        <v>5</v>
      </c>
      <c r="W12" s="111">
        <f>SUM(W15:W19)</f>
        <v>15</v>
      </c>
      <c r="X12" s="592">
        <f>SUM(X15:X19)</f>
        <v>0</v>
      </c>
    </row>
    <row r="13" spans="2:24" ht="20.25" customHeight="1">
      <c r="B13" s="587"/>
      <c r="C13" s="588"/>
      <c r="D13" s="583"/>
      <c r="E13" s="589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593"/>
    </row>
    <row r="14" spans="2:24" ht="20.25" customHeight="1">
      <c r="B14" s="587"/>
      <c r="C14" s="588"/>
      <c r="D14" s="583"/>
      <c r="E14" s="589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593"/>
    </row>
    <row r="15" spans="2:24" ht="20.25" customHeight="1">
      <c r="B15" s="594" t="s">
        <v>539</v>
      </c>
      <c r="C15" s="595"/>
      <c r="D15" s="583">
        <f>D21+D23</f>
        <v>3431</v>
      </c>
      <c r="E15" s="596">
        <f>E21+E23</f>
        <v>3284</v>
      </c>
      <c r="F15" s="597">
        <f aca="true" t="shared" si="0" ref="F15:X16">F21+F23</f>
        <v>55</v>
      </c>
      <c r="G15" s="597">
        <f t="shared" si="0"/>
        <v>1406</v>
      </c>
      <c r="H15" s="597">
        <f t="shared" si="0"/>
        <v>885</v>
      </c>
      <c r="I15" s="597">
        <f t="shared" si="0"/>
        <v>620</v>
      </c>
      <c r="J15" s="597">
        <f t="shared" si="0"/>
        <v>318</v>
      </c>
      <c r="K15" s="597">
        <f t="shared" si="0"/>
        <v>35</v>
      </c>
      <c r="L15" s="597">
        <f t="shared" si="0"/>
        <v>2</v>
      </c>
      <c r="M15" s="597">
        <f t="shared" si="0"/>
        <v>33</v>
      </c>
      <c r="N15" s="597">
        <f t="shared" si="0"/>
        <v>2</v>
      </c>
      <c r="O15" s="597">
        <f t="shared" si="0"/>
        <v>0</v>
      </c>
      <c r="P15" s="597">
        <f t="shared" si="0"/>
        <v>2</v>
      </c>
      <c r="Q15" s="597">
        <f t="shared" si="0"/>
        <v>93</v>
      </c>
      <c r="R15" s="597">
        <f t="shared" si="0"/>
        <v>59</v>
      </c>
      <c r="S15" s="597">
        <f t="shared" si="0"/>
        <v>9</v>
      </c>
      <c r="T15" s="597">
        <f t="shared" si="0"/>
        <v>25</v>
      </c>
      <c r="U15" s="597">
        <f t="shared" si="0"/>
        <v>17</v>
      </c>
      <c r="V15" s="597">
        <f t="shared" si="0"/>
        <v>5</v>
      </c>
      <c r="W15" s="597">
        <f t="shared" si="0"/>
        <v>12</v>
      </c>
      <c r="X15" s="598">
        <f t="shared" si="0"/>
        <v>0</v>
      </c>
    </row>
    <row r="16" spans="2:24" ht="20.25" customHeight="1">
      <c r="B16" s="594" t="s">
        <v>540</v>
      </c>
      <c r="C16" s="595"/>
      <c r="D16" s="583">
        <f>D22+D24</f>
        <v>2122</v>
      </c>
      <c r="E16" s="596">
        <f>E22+E24</f>
        <v>2056</v>
      </c>
      <c r="F16" s="597">
        <f t="shared" si="0"/>
        <v>40</v>
      </c>
      <c r="G16" s="597">
        <f t="shared" si="0"/>
        <v>1013</v>
      </c>
      <c r="H16" s="597">
        <f t="shared" si="0"/>
        <v>460</v>
      </c>
      <c r="I16" s="597">
        <f t="shared" si="0"/>
        <v>373</v>
      </c>
      <c r="J16" s="597">
        <f t="shared" si="0"/>
        <v>170</v>
      </c>
      <c r="K16" s="597">
        <f>K22+K24</f>
        <v>19</v>
      </c>
      <c r="L16" s="597">
        <f t="shared" si="0"/>
        <v>0</v>
      </c>
      <c r="M16" s="597">
        <f>M22+M24</f>
        <v>19</v>
      </c>
      <c r="N16" s="597">
        <f>N22+N24</f>
        <v>0</v>
      </c>
      <c r="O16" s="597">
        <f>O22+O24</f>
        <v>0</v>
      </c>
      <c r="P16" s="597">
        <f>P22+P24</f>
        <v>0</v>
      </c>
      <c r="Q16" s="597">
        <f>Q22+Q24</f>
        <v>45</v>
      </c>
      <c r="R16" s="597">
        <f t="shared" si="0"/>
        <v>25</v>
      </c>
      <c r="S16" s="597">
        <f t="shared" si="0"/>
        <v>11</v>
      </c>
      <c r="T16" s="597">
        <f t="shared" si="0"/>
        <v>9</v>
      </c>
      <c r="U16" s="597">
        <f t="shared" si="0"/>
        <v>2</v>
      </c>
      <c r="V16" s="597">
        <f t="shared" si="0"/>
        <v>0</v>
      </c>
      <c r="W16" s="597">
        <f t="shared" si="0"/>
        <v>2</v>
      </c>
      <c r="X16" s="598">
        <f t="shared" si="0"/>
        <v>0</v>
      </c>
    </row>
    <row r="17" spans="2:24" ht="20.25" customHeight="1">
      <c r="B17" s="594" t="s">
        <v>541</v>
      </c>
      <c r="C17" s="595"/>
      <c r="D17" s="583">
        <f aca="true" t="shared" si="1" ref="D17:X19">D25</f>
        <v>99</v>
      </c>
      <c r="E17" s="596">
        <f t="shared" si="1"/>
        <v>83</v>
      </c>
      <c r="F17" s="597">
        <f t="shared" si="1"/>
        <v>7</v>
      </c>
      <c r="G17" s="597">
        <f t="shared" si="1"/>
        <v>42</v>
      </c>
      <c r="H17" s="597">
        <f t="shared" si="1"/>
        <v>0</v>
      </c>
      <c r="I17" s="597">
        <f t="shared" si="1"/>
        <v>21</v>
      </c>
      <c r="J17" s="597">
        <f t="shared" si="1"/>
        <v>13</v>
      </c>
      <c r="K17" s="597">
        <f t="shared" si="1"/>
        <v>4</v>
      </c>
      <c r="L17" s="597">
        <f t="shared" si="1"/>
        <v>0</v>
      </c>
      <c r="M17" s="597">
        <f t="shared" si="1"/>
        <v>4</v>
      </c>
      <c r="N17" s="597">
        <f t="shared" si="1"/>
        <v>0</v>
      </c>
      <c r="O17" s="597">
        <f t="shared" si="1"/>
        <v>0</v>
      </c>
      <c r="P17" s="597">
        <f t="shared" si="1"/>
        <v>0</v>
      </c>
      <c r="Q17" s="597">
        <f t="shared" si="1"/>
        <v>11</v>
      </c>
      <c r="R17" s="597">
        <f t="shared" si="1"/>
        <v>1</v>
      </c>
      <c r="S17" s="597">
        <f t="shared" si="1"/>
        <v>9</v>
      </c>
      <c r="T17" s="597">
        <f t="shared" si="1"/>
        <v>1</v>
      </c>
      <c r="U17" s="597">
        <f t="shared" si="1"/>
        <v>1</v>
      </c>
      <c r="V17" s="597">
        <f t="shared" si="1"/>
        <v>0</v>
      </c>
      <c r="W17" s="597">
        <f t="shared" si="1"/>
        <v>1</v>
      </c>
      <c r="X17" s="598">
        <f t="shared" si="1"/>
        <v>0</v>
      </c>
    </row>
    <row r="18" spans="2:24" ht="20.25" customHeight="1">
      <c r="B18" s="594" t="s">
        <v>542</v>
      </c>
      <c r="C18" s="595"/>
      <c r="D18" s="583">
        <f t="shared" si="1"/>
        <v>76</v>
      </c>
      <c r="E18" s="596">
        <f t="shared" si="1"/>
        <v>74</v>
      </c>
      <c r="F18" s="597">
        <f t="shared" si="1"/>
        <v>5</v>
      </c>
      <c r="G18" s="597">
        <f t="shared" si="1"/>
        <v>38</v>
      </c>
      <c r="H18" s="597">
        <f t="shared" si="1"/>
        <v>0</v>
      </c>
      <c r="I18" s="597">
        <f t="shared" si="1"/>
        <v>26</v>
      </c>
      <c r="J18" s="597">
        <f t="shared" si="1"/>
        <v>5</v>
      </c>
      <c r="K18" s="597">
        <f t="shared" si="1"/>
        <v>0</v>
      </c>
      <c r="L18" s="597">
        <f t="shared" si="1"/>
        <v>0</v>
      </c>
      <c r="M18" s="597">
        <f t="shared" si="1"/>
        <v>0</v>
      </c>
      <c r="N18" s="597">
        <f t="shared" si="1"/>
        <v>1</v>
      </c>
      <c r="O18" s="597">
        <f t="shared" si="1"/>
        <v>0</v>
      </c>
      <c r="P18" s="597">
        <f t="shared" si="1"/>
        <v>1</v>
      </c>
      <c r="Q18" s="597">
        <f t="shared" si="1"/>
        <v>1</v>
      </c>
      <c r="R18" s="597">
        <f t="shared" si="1"/>
        <v>0</v>
      </c>
      <c r="S18" s="597">
        <f t="shared" si="1"/>
        <v>0</v>
      </c>
      <c r="T18" s="597">
        <f t="shared" si="1"/>
        <v>1</v>
      </c>
      <c r="U18" s="597">
        <f t="shared" si="1"/>
        <v>0</v>
      </c>
      <c r="V18" s="597">
        <f t="shared" si="1"/>
        <v>0</v>
      </c>
      <c r="W18" s="597">
        <f t="shared" si="1"/>
        <v>0</v>
      </c>
      <c r="X18" s="598">
        <f t="shared" si="1"/>
        <v>0</v>
      </c>
    </row>
    <row r="19" spans="2:24" ht="20.25" customHeight="1">
      <c r="B19" s="594" t="s">
        <v>543</v>
      </c>
      <c r="C19" s="595"/>
      <c r="D19" s="583">
        <f t="shared" si="1"/>
        <v>360</v>
      </c>
      <c r="E19" s="596">
        <f t="shared" si="1"/>
        <v>352</v>
      </c>
      <c r="F19" s="597">
        <f t="shared" si="1"/>
        <v>12</v>
      </c>
      <c r="G19" s="597">
        <f t="shared" si="1"/>
        <v>198</v>
      </c>
      <c r="H19" s="597">
        <f t="shared" si="1"/>
        <v>0</v>
      </c>
      <c r="I19" s="597">
        <f t="shared" si="1"/>
        <v>98</v>
      </c>
      <c r="J19" s="597">
        <f t="shared" si="1"/>
        <v>44</v>
      </c>
      <c r="K19" s="597">
        <f t="shared" si="1"/>
        <v>7</v>
      </c>
      <c r="L19" s="597">
        <f t="shared" si="1"/>
        <v>0</v>
      </c>
      <c r="M19" s="597">
        <f t="shared" si="1"/>
        <v>7</v>
      </c>
      <c r="N19" s="597">
        <f t="shared" si="1"/>
        <v>0</v>
      </c>
      <c r="O19" s="597">
        <f t="shared" si="1"/>
        <v>0</v>
      </c>
      <c r="P19" s="597">
        <f t="shared" si="1"/>
        <v>0</v>
      </c>
      <c r="Q19" s="597">
        <f t="shared" si="1"/>
        <v>1</v>
      </c>
      <c r="R19" s="597">
        <f t="shared" si="1"/>
        <v>0</v>
      </c>
      <c r="S19" s="597">
        <f t="shared" si="1"/>
        <v>0</v>
      </c>
      <c r="T19" s="597">
        <f t="shared" si="1"/>
        <v>1</v>
      </c>
      <c r="U19" s="597">
        <f t="shared" si="1"/>
        <v>0</v>
      </c>
      <c r="V19" s="597">
        <f t="shared" si="1"/>
        <v>0</v>
      </c>
      <c r="W19" s="597">
        <f t="shared" si="1"/>
        <v>0</v>
      </c>
      <c r="X19" s="598">
        <f t="shared" si="1"/>
        <v>0</v>
      </c>
    </row>
    <row r="20" spans="2:24" ht="20.25" customHeight="1">
      <c r="B20" s="599"/>
      <c r="C20" s="600"/>
      <c r="D20" s="583"/>
      <c r="E20" s="589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593"/>
    </row>
    <row r="21" spans="2:24" ht="20.25" customHeight="1">
      <c r="B21" s="601" t="s">
        <v>544</v>
      </c>
      <c r="C21" s="602"/>
      <c r="D21" s="603">
        <f>D29</f>
        <v>3133</v>
      </c>
      <c r="E21" s="596">
        <f>E29</f>
        <v>2994</v>
      </c>
      <c r="F21" s="591">
        <f aca="true" t="shared" si="2" ref="F21:X22">F29</f>
        <v>42</v>
      </c>
      <c r="G21" s="591">
        <f t="shared" si="2"/>
        <v>1273</v>
      </c>
      <c r="H21" s="591">
        <f t="shared" si="2"/>
        <v>885</v>
      </c>
      <c r="I21" s="591">
        <f t="shared" si="2"/>
        <v>512</v>
      </c>
      <c r="J21" s="591">
        <f t="shared" si="2"/>
        <v>282</v>
      </c>
      <c r="K21" s="591">
        <f t="shared" si="2"/>
        <v>29</v>
      </c>
      <c r="L21" s="591">
        <f t="shared" si="2"/>
        <v>1</v>
      </c>
      <c r="M21" s="591">
        <f t="shared" si="2"/>
        <v>28</v>
      </c>
      <c r="N21" s="591">
        <f t="shared" si="2"/>
        <v>1</v>
      </c>
      <c r="O21" s="591">
        <f t="shared" si="2"/>
        <v>0</v>
      </c>
      <c r="P21" s="591">
        <f t="shared" si="2"/>
        <v>1</v>
      </c>
      <c r="Q21" s="591">
        <f t="shared" si="2"/>
        <v>92</v>
      </c>
      <c r="R21" s="591">
        <f t="shared" si="2"/>
        <v>59</v>
      </c>
      <c r="S21" s="591">
        <f t="shared" si="2"/>
        <v>9</v>
      </c>
      <c r="T21" s="591">
        <f t="shared" si="2"/>
        <v>24</v>
      </c>
      <c r="U21" s="591">
        <f t="shared" si="2"/>
        <v>17</v>
      </c>
      <c r="V21" s="591">
        <f t="shared" si="2"/>
        <v>5</v>
      </c>
      <c r="W21" s="591">
        <f t="shared" si="2"/>
        <v>12</v>
      </c>
      <c r="X21" s="592">
        <f t="shared" si="2"/>
        <v>0</v>
      </c>
    </row>
    <row r="22" spans="2:24" ht="20.25" customHeight="1">
      <c r="B22" s="604" t="s">
        <v>545</v>
      </c>
      <c r="C22" s="605"/>
      <c r="D22" s="603">
        <f>D30</f>
        <v>1795</v>
      </c>
      <c r="E22" s="596">
        <f aca="true" t="shared" si="3" ref="E22:X22">E30</f>
        <v>1739</v>
      </c>
      <c r="F22" s="591">
        <f t="shared" si="3"/>
        <v>27</v>
      </c>
      <c r="G22" s="591">
        <f t="shared" si="3"/>
        <v>866</v>
      </c>
      <c r="H22" s="591">
        <f t="shared" si="3"/>
        <v>460</v>
      </c>
      <c r="I22" s="591">
        <f t="shared" si="3"/>
        <v>261</v>
      </c>
      <c r="J22" s="591">
        <f t="shared" si="3"/>
        <v>125</v>
      </c>
      <c r="K22" s="591">
        <f t="shared" si="3"/>
        <v>11</v>
      </c>
      <c r="L22" s="591">
        <f t="shared" si="3"/>
        <v>0</v>
      </c>
      <c r="M22" s="591">
        <f t="shared" si="3"/>
        <v>11</v>
      </c>
      <c r="N22" s="591">
        <f t="shared" si="2"/>
        <v>0</v>
      </c>
      <c r="O22" s="591">
        <f t="shared" si="2"/>
        <v>0</v>
      </c>
      <c r="P22" s="591">
        <f t="shared" si="2"/>
        <v>0</v>
      </c>
      <c r="Q22" s="591">
        <f t="shared" si="3"/>
        <v>43</v>
      </c>
      <c r="R22" s="591">
        <f t="shared" si="3"/>
        <v>25</v>
      </c>
      <c r="S22" s="591">
        <f t="shared" si="3"/>
        <v>10</v>
      </c>
      <c r="T22" s="591">
        <f t="shared" si="3"/>
        <v>8</v>
      </c>
      <c r="U22" s="591">
        <f t="shared" si="3"/>
        <v>2</v>
      </c>
      <c r="V22" s="591">
        <f t="shared" si="3"/>
        <v>0</v>
      </c>
      <c r="W22" s="591">
        <f t="shared" si="3"/>
        <v>2</v>
      </c>
      <c r="X22" s="592">
        <f t="shared" si="3"/>
        <v>0</v>
      </c>
    </row>
    <row r="23" spans="2:24" ht="20.25" customHeight="1">
      <c r="B23" s="604" t="s">
        <v>546</v>
      </c>
      <c r="C23" s="602"/>
      <c r="D23" s="603">
        <f>D32+D39+D41+D42+D47+D60</f>
        <v>298</v>
      </c>
      <c r="E23" s="596">
        <f>E32+E39+E41+E42+E47+E60</f>
        <v>290</v>
      </c>
      <c r="F23" s="597">
        <f aca="true" t="shared" si="4" ref="F23:X23">F32+F39+F41+F42+F47+F60</f>
        <v>13</v>
      </c>
      <c r="G23" s="597">
        <f t="shared" si="4"/>
        <v>133</v>
      </c>
      <c r="H23" s="597">
        <f t="shared" si="4"/>
        <v>0</v>
      </c>
      <c r="I23" s="597">
        <f t="shared" si="4"/>
        <v>108</v>
      </c>
      <c r="J23" s="597">
        <f t="shared" si="4"/>
        <v>36</v>
      </c>
      <c r="K23" s="597">
        <f>K32+K39+K41+K42+K47+K60</f>
        <v>6</v>
      </c>
      <c r="L23" s="597">
        <f t="shared" si="4"/>
        <v>1</v>
      </c>
      <c r="M23" s="597">
        <f>M32+M39+M41+M42+M47+M60</f>
        <v>5</v>
      </c>
      <c r="N23" s="597">
        <f>N32+N39+N41+N42+N47+N60</f>
        <v>1</v>
      </c>
      <c r="O23" s="597">
        <f>O32+O39+O41+O42+O47+O60</f>
        <v>0</v>
      </c>
      <c r="P23" s="597">
        <f>P32+P39+P41+P42+P47+P60</f>
        <v>1</v>
      </c>
      <c r="Q23" s="597">
        <f>Q32+Q39+Q41+Q42+Q47+Q60</f>
        <v>1</v>
      </c>
      <c r="R23" s="597">
        <f t="shared" si="4"/>
        <v>0</v>
      </c>
      <c r="S23" s="597">
        <f t="shared" si="4"/>
        <v>0</v>
      </c>
      <c r="T23" s="597">
        <f t="shared" si="4"/>
        <v>1</v>
      </c>
      <c r="U23" s="597">
        <f t="shared" si="4"/>
        <v>0</v>
      </c>
      <c r="V23" s="597">
        <f t="shared" si="4"/>
        <v>0</v>
      </c>
      <c r="W23" s="597">
        <f t="shared" si="4"/>
        <v>0</v>
      </c>
      <c r="X23" s="598">
        <f t="shared" si="4"/>
        <v>0</v>
      </c>
    </row>
    <row r="24" spans="2:24" ht="20.25" customHeight="1">
      <c r="B24" s="604" t="s">
        <v>547</v>
      </c>
      <c r="C24" s="602"/>
      <c r="D24" s="603">
        <f>D33+D35+D36+D45+D48+D49+D50</f>
        <v>327</v>
      </c>
      <c r="E24" s="596">
        <f>E33+E35+E36+E45+E48+E49+E50</f>
        <v>317</v>
      </c>
      <c r="F24" s="597">
        <f aca="true" t="shared" si="5" ref="F24:X24">F33+F35+F36+F45+F48+F49+F50</f>
        <v>13</v>
      </c>
      <c r="G24" s="597">
        <f t="shared" si="5"/>
        <v>147</v>
      </c>
      <c r="H24" s="597">
        <f t="shared" si="5"/>
        <v>0</v>
      </c>
      <c r="I24" s="597">
        <f t="shared" si="5"/>
        <v>112</v>
      </c>
      <c r="J24" s="597">
        <f t="shared" si="5"/>
        <v>45</v>
      </c>
      <c r="K24" s="597">
        <f>K33+K35+K36+K45+K48+K49+K50</f>
        <v>8</v>
      </c>
      <c r="L24" s="597">
        <f t="shared" si="5"/>
        <v>0</v>
      </c>
      <c r="M24" s="597">
        <f t="shared" si="5"/>
        <v>8</v>
      </c>
      <c r="N24" s="597">
        <f>N33+N35+N36+N45+N48+N49+N50</f>
        <v>0</v>
      </c>
      <c r="O24" s="597">
        <f>O33+O35+O36+O45+O48+O49+O50</f>
        <v>0</v>
      </c>
      <c r="P24" s="597">
        <f>P33+P35+P36+P45+P48+P49+P50</f>
        <v>0</v>
      </c>
      <c r="Q24" s="597">
        <f>Q33+Q35+Q36+Q45+Q48+Q49+Q50</f>
        <v>2</v>
      </c>
      <c r="R24" s="597">
        <f t="shared" si="5"/>
        <v>0</v>
      </c>
      <c r="S24" s="597">
        <f t="shared" si="5"/>
        <v>1</v>
      </c>
      <c r="T24" s="597">
        <f t="shared" si="5"/>
        <v>1</v>
      </c>
      <c r="U24" s="597">
        <f t="shared" si="5"/>
        <v>0</v>
      </c>
      <c r="V24" s="597">
        <f t="shared" si="5"/>
        <v>0</v>
      </c>
      <c r="W24" s="597">
        <f t="shared" si="5"/>
        <v>0</v>
      </c>
      <c r="X24" s="598">
        <f t="shared" si="5"/>
        <v>0</v>
      </c>
    </row>
    <row r="25" spans="2:24" ht="20.25" customHeight="1">
      <c r="B25" s="604" t="s">
        <v>548</v>
      </c>
      <c r="C25" s="602"/>
      <c r="D25" s="603">
        <f>D37+D38</f>
        <v>99</v>
      </c>
      <c r="E25" s="596">
        <f>E37+E38</f>
        <v>83</v>
      </c>
      <c r="F25" s="597">
        <f aca="true" t="shared" si="6" ref="F25:X25">F37+F38</f>
        <v>7</v>
      </c>
      <c r="G25" s="597">
        <f t="shared" si="6"/>
        <v>42</v>
      </c>
      <c r="H25" s="597">
        <f t="shared" si="6"/>
        <v>0</v>
      </c>
      <c r="I25" s="597">
        <f t="shared" si="6"/>
        <v>21</v>
      </c>
      <c r="J25" s="597">
        <f t="shared" si="6"/>
        <v>13</v>
      </c>
      <c r="K25" s="597">
        <f>K37+K38</f>
        <v>4</v>
      </c>
      <c r="L25" s="597">
        <f t="shared" si="6"/>
        <v>0</v>
      </c>
      <c r="M25" s="597">
        <f t="shared" si="6"/>
        <v>4</v>
      </c>
      <c r="N25" s="597">
        <f>N37+N38</f>
        <v>0</v>
      </c>
      <c r="O25" s="597">
        <f>O37+O38</f>
        <v>0</v>
      </c>
      <c r="P25" s="597">
        <f>P37+P38</f>
        <v>0</v>
      </c>
      <c r="Q25" s="597">
        <f t="shared" si="6"/>
        <v>11</v>
      </c>
      <c r="R25" s="597">
        <f t="shared" si="6"/>
        <v>1</v>
      </c>
      <c r="S25" s="597">
        <f t="shared" si="6"/>
        <v>9</v>
      </c>
      <c r="T25" s="597">
        <f t="shared" si="6"/>
        <v>1</v>
      </c>
      <c r="U25" s="597">
        <f t="shared" si="6"/>
        <v>1</v>
      </c>
      <c r="V25" s="597">
        <f t="shared" si="6"/>
        <v>0</v>
      </c>
      <c r="W25" s="597">
        <f t="shared" si="6"/>
        <v>1</v>
      </c>
      <c r="X25" s="598">
        <f t="shared" si="6"/>
        <v>0</v>
      </c>
    </row>
    <row r="26" spans="2:24" ht="20.25" customHeight="1">
      <c r="B26" s="601" t="s">
        <v>549</v>
      </c>
      <c r="C26" s="602"/>
      <c r="D26" s="603">
        <f>D43+D51</f>
        <v>76</v>
      </c>
      <c r="E26" s="596">
        <f>E43+E51</f>
        <v>74</v>
      </c>
      <c r="F26" s="597">
        <f aca="true" t="shared" si="7" ref="F26:X26">F43+F51</f>
        <v>5</v>
      </c>
      <c r="G26" s="597">
        <f t="shared" si="7"/>
        <v>38</v>
      </c>
      <c r="H26" s="597">
        <f t="shared" si="7"/>
        <v>0</v>
      </c>
      <c r="I26" s="597">
        <f t="shared" si="7"/>
        <v>26</v>
      </c>
      <c r="J26" s="597">
        <f t="shared" si="7"/>
        <v>5</v>
      </c>
      <c r="K26" s="597">
        <f>K43+K51</f>
        <v>0</v>
      </c>
      <c r="L26" s="597">
        <f t="shared" si="7"/>
        <v>0</v>
      </c>
      <c r="M26" s="597">
        <f t="shared" si="7"/>
        <v>0</v>
      </c>
      <c r="N26" s="597">
        <f>N43+N51</f>
        <v>1</v>
      </c>
      <c r="O26" s="597">
        <f>O43+O51</f>
        <v>0</v>
      </c>
      <c r="P26" s="597">
        <f>P43+P51</f>
        <v>1</v>
      </c>
      <c r="Q26" s="597">
        <f t="shared" si="7"/>
        <v>1</v>
      </c>
      <c r="R26" s="597">
        <f t="shared" si="7"/>
        <v>0</v>
      </c>
      <c r="S26" s="597">
        <f t="shared" si="7"/>
        <v>0</v>
      </c>
      <c r="T26" s="597">
        <f t="shared" si="7"/>
        <v>1</v>
      </c>
      <c r="U26" s="597">
        <f t="shared" si="7"/>
        <v>0</v>
      </c>
      <c r="V26" s="597">
        <f t="shared" si="7"/>
        <v>0</v>
      </c>
      <c r="W26" s="597">
        <f t="shared" si="7"/>
        <v>0</v>
      </c>
      <c r="X26" s="598">
        <f t="shared" si="7"/>
        <v>0</v>
      </c>
    </row>
    <row r="27" spans="2:24" ht="20.25" customHeight="1">
      <c r="B27" s="604" t="s">
        <v>550</v>
      </c>
      <c r="C27" s="602"/>
      <c r="D27" s="603">
        <f>D31+D44+D53+D54+D55+D56+D57+D59</f>
        <v>360</v>
      </c>
      <c r="E27" s="596">
        <f>E31+E44+E53+E54+E55+E56+E57+E59</f>
        <v>352</v>
      </c>
      <c r="F27" s="597">
        <f aca="true" t="shared" si="8" ref="F27:X27">F31+F44+F53+F54+F55+F56+F57+F59</f>
        <v>12</v>
      </c>
      <c r="G27" s="597">
        <f t="shared" si="8"/>
        <v>198</v>
      </c>
      <c r="H27" s="597">
        <f t="shared" si="8"/>
        <v>0</v>
      </c>
      <c r="I27" s="597">
        <f t="shared" si="8"/>
        <v>98</v>
      </c>
      <c r="J27" s="597">
        <f t="shared" si="8"/>
        <v>44</v>
      </c>
      <c r="K27" s="597">
        <f>K31+K44+K53+K54+K55+K56+K57+K59</f>
        <v>7</v>
      </c>
      <c r="L27" s="597">
        <f t="shared" si="8"/>
        <v>0</v>
      </c>
      <c r="M27" s="597">
        <f t="shared" si="8"/>
        <v>7</v>
      </c>
      <c r="N27" s="597">
        <f>N31+N44+N53+N54+N55+N56+N57+N59</f>
        <v>0</v>
      </c>
      <c r="O27" s="597">
        <f>O31+O44+O53+O54+O55+O56+O57+O59</f>
        <v>0</v>
      </c>
      <c r="P27" s="597">
        <f>P31+P44+P53+P54+P55+P56+P57+P59</f>
        <v>0</v>
      </c>
      <c r="Q27" s="597">
        <f t="shared" si="8"/>
        <v>1</v>
      </c>
      <c r="R27" s="597">
        <f t="shared" si="8"/>
        <v>0</v>
      </c>
      <c r="S27" s="597">
        <f t="shared" si="8"/>
        <v>0</v>
      </c>
      <c r="T27" s="597">
        <f t="shared" si="8"/>
        <v>1</v>
      </c>
      <c r="U27" s="597">
        <f t="shared" si="8"/>
        <v>0</v>
      </c>
      <c r="V27" s="597">
        <f t="shared" si="8"/>
        <v>0</v>
      </c>
      <c r="W27" s="597">
        <f t="shared" si="8"/>
        <v>0</v>
      </c>
      <c r="X27" s="598">
        <f t="shared" si="8"/>
        <v>0</v>
      </c>
    </row>
    <row r="28" spans="2:24" ht="20.25" customHeight="1">
      <c r="B28" s="587"/>
      <c r="C28" s="588"/>
      <c r="D28" s="603"/>
      <c r="E28" s="589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593"/>
    </row>
    <row r="29" spans="2:25" ht="20.25" customHeight="1">
      <c r="B29" s="553"/>
      <c r="C29" s="606" t="s">
        <v>551</v>
      </c>
      <c r="D29" s="603">
        <f>E29+K29+Q29+U29+N29</f>
        <v>3133</v>
      </c>
      <c r="E29" s="596">
        <f>SUM(F29:J29)</f>
        <v>2994</v>
      </c>
      <c r="F29" s="607">
        <v>42</v>
      </c>
      <c r="G29" s="607">
        <v>1273</v>
      </c>
      <c r="H29" s="607">
        <v>885</v>
      </c>
      <c r="I29" s="607">
        <v>512</v>
      </c>
      <c r="J29" s="607">
        <v>282</v>
      </c>
      <c r="K29" s="607">
        <f>SUM(L29:M29)</f>
        <v>29</v>
      </c>
      <c r="L29" s="607">
        <v>1</v>
      </c>
      <c r="M29" s="607">
        <v>28</v>
      </c>
      <c r="N29" s="607">
        <f>SUM(O29:P29)</f>
        <v>1</v>
      </c>
      <c r="O29" s="607">
        <v>0</v>
      </c>
      <c r="P29" s="607">
        <v>1</v>
      </c>
      <c r="Q29" s="607">
        <f>SUM(R29:T29)</f>
        <v>92</v>
      </c>
      <c r="R29" s="607">
        <v>59</v>
      </c>
      <c r="S29" s="607">
        <v>9</v>
      </c>
      <c r="T29" s="607">
        <v>24</v>
      </c>
      <c r="U29" s="607">
        <f>SUM(V29:X29)</f>
        <v>17</v>
      </c>
      <c r="V29" s="607">
        <v>5</v>
      </c>
      <c r="W29" s="607">
        <v>12</v>
      </c>
      <c r="X29" s="592">
        <v>0</v>
      </c>
      <c r="Y29" s="608"/>
    </row>
    <row r="30" spans="2:24" ht="20.25" customHeight="1">
      <c r="B30" s="553"/>
      <c r="C30" s="606" t="s">
        <v>552</v>
      </c>
      <c r="D30" s="603">
        <f aca="true" t="shared" si="9" ref="D30:D60">E30+K30+Q30+U30+N30</f>
        <v>1795</v>
      </c>
      <c r="E30" s="596">
        <f aca="true" t="shared" si="10" ref="E30:E60">SUM(F30:J30)</f>
        <v>1739</v>
      </c>
      <c r="F30" s="607">
        <v>27</v>
      </c>
      <c r="G30" s="607">
        <v>866</v>
      </c>
      <c r="H30" s="607">
        <v>460</v>
      </c>
      <c r="I30" s="607">
        <v>261</v>
      </c>
      <c r="J30" s="607">
        <v>125</v>
      </c>
      <c r="K30" s="607">
        <f aca="true" t="shared" si="11" ref="K30:K60">SUM(L30:M30)</f>
        <v>11</v>
      </c>
      <c r="L30" s="607">
        <v>0</v>
      </c>
      <c r="M30" s="607">
        <v>11</v>
      </c>
      <c r="N30" s="607">
        <f aca="true" t="shared" si="12" ref="N30:N60">SUM(O30:P30)</f>
        <v>0</v>
      </c>
      <c r="O30" s="607">
        <v>0</v>
      </c>
      <c r="P30" s="607">
        <v>0</v>
      </c>
      <c r="Q30" s="607">
        <f>SUM(R30:T30)</f>
        <v>43</v>
      </c>
      <c r="R30" s="607">
        <v>25</v>
      </c>
      <c r="S30" s="607">
        <v>10</v>
      </c>
      <c r="T30" s="607">
        <v>8</v>
      </c>
      <c r="U30" s="607">
        <f aca="true" t="shared" si="13" ref="U30:U60">SUM(V30:X30)</f>
        <v>2</v>
      </c>
      <c r="V30" s="597">
        <v>0</v>
      </c>
      <c r="W30" s="607">
        <v>2</v>
      </c>
      <c r="X30" s="598">
        <v>0</v>
      </c>
    </row>
    <row r="31" spans="2:24" ht="20.25" customHeight="1">
      <c r="B31" s="553"/>
      <c r="C31" s="606" t="s">
        <v>553</v>
      </c>
      <c r="D31" s="603">
        <f t="shared" si="9"/>
        <v>284</v>
      </c>
      <c r="E31" s="596">
        <f t="shared" si="10"/>
        <v>277</v>
      </c>
      <c r="F31" s="607">
        <v>7</v>
      </c>
      <c r="G31" s="607">
        <v>169</v>
      </c>
      <c r="H31" s="607">
        <v>0</v>
      </c>
      <c r="I31" s="607">
        <v>73</v>
      </c>
      <c r="J31" s="607">
        <v>28</v>
      </c>
      <c r="K31" s="607">
        <f t="shared" si="11"/>
        <v>6</v>
      </c>
      <c r="L31" s="607">
        <v>0</v>
      </c>
      <c r="M31" s="607">
        <v>6</v>
      </c>
      <c r="N31" s="607">
        <f t="shared" si="12"/>
        <v>0</v>
      </c>
      <c r="O31" s="607">
        <v>0</v>
      </c>
      <c r="P31" s="607">
        <v>0</v>
      </c>
      <c r="Q31" s="607">
        <f>SUM(R31:T31)</f>
        <v>1</v>
      </c>
      <c r="R31" s="607">
        <v>0</v>
      </c>
      <c r="S31" s="607">
        <v>0</v>
      </c>
      <c r="T31" s="607">
        <v>1</v>
      </c>
      <c r="U31" s="607">
        <f t="shared" si="13"/>
        <v>0</v>
      </c>
      <c r="V31" s="607">
        <v>0</v>
      </c>
      <c r="W31" s="607">
        <v>0</v>
      </c>
      <c r="X31" s="598">
        <v>0</v>
      </c>
    </row>
    <row r="32" spans="2:24" ht="20.25" customHeight="1">
      <c r="B32" s="553"/>
      <c r="C32" s="606" t="s">
        <v>554</v>
      </c>
      <c r="D32" s="603">
        <f t="shared" si="9"/>
        <v>95</v>
      </c>
      <c r="E32" s="596">
        <f t="shared" si="10"/>
        <v>94</v>
      </c>
      <c r="F32" s="607">
        <v>7</v>
      </c>
      <c r="G32" s="607">
        <v>40</v>
      </c>
      <c r="H32" s="607">
        <v>0</v>
      </c>
      <c r="I32" s="607">
        <v>38</v>
      </c>
      <c r="J32" s="607">
        <v>9</v>
      </c>
      <c r="K32" s="607">
        <f t="shared" si="11"/>
        <v>1</v>
      </c>
      <c r="L32" s="607">
        <v>0</v>
      </c>
      <c r="M32" s="607">
        <v>1</v>
      </c>
      <c r="N32" s="607">
        <f t="shared" si="12"/>
        <v>0</v>
      </c>
      <c r="O32" s="607">
        <v>0</v>
      </c>
      <c r="P32" s="607">
        <v>0</v>
      </c>
      <c r="Q32" s="607">
        <f>SUM(R32:T32)</f>
        <v>0</v>
      </c>
      <c r="R32" s="607">
        <v>0</v>
      </c>
      <c r="S32" s="607">
        <v>0</v>
      </c>
      <c r="T32" s="607">
        <v>0</v>
      </c>
      <c r="U32" s="607">
        <f t="shared" si="13"/>
        <v>0</v>
      </c>
      <c r="V32" s="607">
        <v>0</v>
      </c>
      <c r="W32" s="607">
        <v>0</v>
      </c>
      <c r="X32" s="592">
        <v>0</v>
      </c>
    </row>
    <row r="33" spans="2:24" ht="20.25" customHeight="1">
      <c r="B33" s="553"/>
      <c r="C33" s="606" t="s">
        <v>555</v>
      </c>
      <c r="D33" s="603">
        <f t="shared" si="9"/>
        <v>88</v>
      </c>
      <c r="E33" s="596">
        <f t="shared" si="10"/>
        <v>86</v>
      </c>
      <c r="F33" s="607">
        <v>3</v>
      </c>
      <c r="G33" s="607">
        <v>56</v>
      </c>
      <c r="H33" s="607">
        <v>0</v>
      </c>
      <c r="I33" s="607">
        <v>22</v>
      </c>
      <c r="J33" s="607">
        <v>5</v>
      </c>
      <c r="K33" s="607">
        <f t="shared" si="11"/>
        <v>2</v>
      </c>
      <c r="L33" s="607">
        <v>0</v>
      </c>
      <c r="M33" s="607">
        <v>2</v>
      </c>
      <c r="N33" s="607">
        <f t="shared" si="12"/>
        <v>0</v>
      </c>
      <c r="O33" s="607">
        <v>0</v>
      </c>
      <c r="P33" s="607">
        <v>0</v>
      </c>
      <c r="Q33" s="607">
        <f>SUM(R33:T33)</f>
        <v>0</v>
      </c>
      <c r="R33" s="607">
        <v>0</v>
      </c>
      <c r="S33" s="607">
        <v>0</v>
      </c>
      <c r="T33" s="607">
        <v>0</v>
      </c>
      <c r="U33" s="607">
        <f t="shared" si="13"/>
        <v>0</v>
      </c>
      <c r="V33" s="607">
        <v>0</v>
      </c>
      <c r="W33" s="607">
        <v>0</v>
      </c>
      <c r="X33" s="592">
        <v>0</v>
      </c>
    </row>
    <row r="34" spans="2:24" ht="20.25" customHeight="1">
      <c r="B34" s="553"/>
      <c r="C34" s="609"/>
      <c r="D34" s="603">
        <f t="shared" si="9"/>
        <v>0</v>
      </c>
      <c r="E34" s="596"/>
      <c r="F34" s="607"/>
      <c r="G34" s="607"/>
      <c r="H34" s="607"/>
      <c r="I34" s="607"/>
      <c r="J34" s="607"/>
      <c r="K34" s="607"/>
      <c r="L34" s="607"/>
      <c r="M34" s="607"/>
      <c r="N34" s="607">
        <f t="shared" si="12"/>
        <v>0</v>
      </c>
      <c r="O34" s="607"/>
      <c r="P34" s="607"/>
      <c r="Q34" s="607"/>
      <c r="R34" s="607"/>
      <c r="S34" s="607"/>
      <c r="T34" s="607"/>
      <c r="U34" s="607"/>
      <c r="V34" s="607"/>
      <c r="W34" s="607"/>
      <c r="X34" s="592"/>
    </row>
    <row r="35" spans="2:24" ht="20.25" customHeight="1">
      <c r="B35" s="553"/>
      <c r="C35" s="606" t="s">
        <v>556</v>
      </c>
      <c r="D35" s="603">
        <f t="shared" si="9"/>
        <v>66</v>
      </c>
      <c r="E35" s="596">
        <f t="shared" si="10"/>
        <v>66</v>
      </c>
      <c r="F35" s="607">
        <v>2</v>
      </c>
      <c r="G35" s="607">
        <v>34</v>
      </c>
      <c r="H35" s="607">
        <v>0</v>
      </c>
      <c r="I35" s="607">
        <v>17</v>
      </c>
      <c r="J35" s="607">
        <v>13</v>
      </c>
      <c r="K35" s="607">
        <f t="shared" si="11"/>
        <v>0</v>
      </c>
      <c r="L35" s="607">
        <v>0</v>
      </c>
      <c r="M35" s="607">
        <v>0</v>
      </c>
      <c r="N35" s="607">
        <f t="shared" si="12"/>
        <v>0</v>
      </c>
      <c r="O35" s="607">
        <v>0</v>
      </c>
      <c r="P35" s="607">
        <v>0</v>
      </c>
      <c r="Q35" s="607">
        <f>SUM(R35:T35)</f>
        <v>0</v>
      </c>
      <c r="R35" s="607">
        <v>0</v>
      </c>
      <c r="S35" s="607">
        <v>0</v>
      </c>
      <c r="T35" s="607">
        <v>0</v>
      </c>
      <c r="U35" s="607">
        <f t="shared" si="13"/>
        <v>0</v>
      </c>
      <c r="V35" s="607">
        <v>0</v>
      </c>
      <c r="W35" s="607">
        <v>0</v>
      </c>
      <c r="X35" s="592">
        <v>0</v>
      </c>
    </row>
    <row r="36" spans="2:24" ht="20.25" customHeight="1">
      <c r="B36" s="553"/>
      <c r="C36" s="606" t="s">
        <v>557</v>
      </c>
      <c r="D36" s="603">
        <f t="shared" si="9"/>
        <v>71</v>
      </c>
      <c r="E36" s="596">
        <f t="shared" si="10"/>
        <v>67</v>
      </c>
      <c r="F36" s="607">
        <v>3</v>
      </c>
      <c r="G36" s="607">
        <v>10</v>
      </c>
      <c r="H36" s="607">
        <v>0</v>
      </c>
      <c r="I36" s="607">
        <v>37</v>
      </c>
      <c r="J36" s="607">
        <v>17</v>
      </c>
      <c r="K36" s="607">
        <f t="shared" si="11"/>
        <v>2</v>
      </c>
      <c r="L36" s="607">
        <v>0</v>
      </c>
      <c r="M36" s="607">
        <v>2</v>
      </c>
      <c r="N36" s="607">
        <f t="shared" si="12"/>
        <v>0</v>
      </c>
      <c r="O36" s="607">
        <v>0</v>
      </c>
      <c r="P36" s="607">
        <v>0</v>
      </c>
      <c r="Q36" s="607">
        <f>SUM(R36:T36)</f>
        <v>2</v>
      </c>
      <c r="R36" s="607">
        <v>0</v>
      </c>
      <c r="S36" s="607">
        <v>1</v>
      </c>
      <c r="T36" s="607">
        <v>1</v>
      </c>
      <c r="U36" s="607">
        <f t="shared" si="13"/>
        <v>0</v>
      </c>
      <c r="V36" s="607">
        <v>0</v>
      </c>
      <c r="W36" s="607">
        <v>0</v>
      </c>
      <c r="X36" s="592">
        <v>0</v>
      </c>
    </row>
    <row r="37" spans="2:24" ht="20.25" customHeight="1">
      <c r="B37" s="553"/>
      <c r="C37" s="606" t="s">
        <v>558</v>
      </c>
      <c r="D37" s="603">
        <f t="shared" si="9"/>
        <v>66</v>
      </c>
      <c r="E37" s="596">
        <f t="shared" si="10"/>
        <v>53</v>
      </c>
      <c r="F37" s="607">
        <v>3</v>
      </c>
      <c r="G37" s="607">
        <v>31</v>
      </c>
      <c r="H37" s="607">
        <v>0</v>
      </c>
      <c r="I37" s="607">
        <v>13</v>
      </c>
      <c r="J37" s="607">
        <v>6</v>
      </c>
      <c r="K37" s="607">
        <f t="shared" si="11"/>
        <v>3</v>
      </c>
      <c r="L37" s="607">
        <v>0</v>
      </c>
      <c r="M37" s="607">
        <v>3</v>
      </c>
      <c r="N37" s="607">
        <f t="shared" si="12"/>
        <v>0</v>
      </c>
      <c r="O37" s="607">
        <v>0</v>
      </c>
      <c r="P37" s="607">
        <v>0</v>
      </c>
      <c r="Q37" s="607">
        <f>SUM(R37:T37)</f>
        <v>9</v>
      </c>
      <c r="R37" s="607">
        <v>0</v>
      </c>
      <c r="S37" s="607">
        <v>8</v>
      </c>
      <c r="T37" s="607">
        <v>1</v>
      </c>
      <c r="U37" s="607">
        <f t="shared" si="13"/>
        <v>1</v>
      </c>
      <c r="V37" s="607">
        <v>0</v>
      </c>
      <c r="W37" s="607">
        <v>1</v>
      </c>
      <c r="X37" s="592">
        <v>0</v>
      </c>
    </row>
    <row r="38" spans="2:24" ht="20.25" customHeight="1">
      <c r="B38" s="553"/>
      <c r="C38" s="606" t="s">
        <v>559</v>
      </c>
      <c r="D38" s="603">
        <f t="shared" si="9"/>
        <v>33</v>
      </c>
      <c r="E38" s="596">
        <f t="shared" si="10"/>
        <v>30</v>
      </c>
      <c r="F38" s="607">
        <v>4</v>
      </c>
      <c r="G38" s="607">
        <v>11</v>
      </c>
      <c r="H38" s="607">
        <v>0</v>
      </c>
      <c r="I38" s="607">
        <v>8</v>
      </c>
      <c r="J38" s="607">
        <v>7</v>
      </c>
      <c r="K38" s="607">
        <f t="shared" si="11"/>
        <v>1</v>
      </c>
      <c r="L38" s="607">
        <v>0</v>
      </c>
      <c r="M38" s="607">
        <v>1</v>
      </c>
      <c r="N38" s="607">
        <f t="shared" si="12"/>
        <v>0</v>
      </c>
      <c r="O38" s="607">
        <v>0</v>
      </c>
      <c r="P38" s="607">
        <v>0</v>
      </c>
      <c r="Q38" s="607">
        <f>SUM(R38:T38)</f>
        <v>2</v>
      </c>
      <c r="R38" s="607">
        <v>1</v>
      </c>
      <c r="S38" s="607">
        <v>1</v>
      </c>
      <c r="T38" s="607">
        <v>0</v>
      </c>
      <c r="U38" s="607">
        <f t="shared" si="13"/>
        <v>0</v>
      </c>
      <c r="V38" s="607">
        <v>0</v>
      </c>
      <c r="W38" s="607">
        <v>0</v>
      </c>
      <c r="X38" s="592">
        <v>0</v>
      </c>
    </row>
    <row r="39" spans="2:24" ht="20.25" customHeight="1">
      <c r="B39" s="553"/>
      <c r="C39" s="606" t="s">
        <v>560</v>
      </c>
      <c r="D39" s="603">
        <f t="shared" si="9"/>
        <v>54</v>
      </c>
      <c r="E39" s="596">
        <f t="shared" si="10"/>
        <v>53</v>
      </c>
      <c r="F39" s="607">
        <v>1</v>
      </c>
      <c r="G39" s="607">
        <v>25</v>
      </c>
      <c r="H39" s="607">
        <v>0</v>
      </c>
      <c r="I39" s="607">
        <v>18</v>
      </c>
      <c r="J39" s="607">
        <v>9</v>
      </c>
      <c r="K39" s="607">
        <f t="shared" si="11"/>
        <v>0</v>
      </c>
      <c r="L39" s="607">
        <v>0</v>
      </c>
      <c r="M39" s="607">
        <v>0</v>
      </c>
      <c r="N39" s="607">
        <f t="shared" si="12"/>
        <v>0</v>
      </c>
      <c r="O39" s="607">
        <v>0</v>
      </c>
      <c r="P39" s="607">
        <v>0</v>
      </c>
      <c r="Q39" s="607">
        <f>SUM(R39:T39)</f>
        <v>1</v>
      </c>
      <c r="R39" s="607">
        <v>0</v>
      </c>
      <c r="S39" s="607">
        <v>0</v>
      </c>
      <c r="T39" s="607">
        <v>1</v>
      </c>
      <c r="U39" s="607">
        <f t="shared" si="13"/>
        <v>0</v>
      </c>
      <c r="V39" s="607">
        <v>0</v>
      </c>
      <c r="W39" s="607">
        <v>0</v>
      </c>
      <c r="X39" s="592">
        <v>0</v>
      </c>
    </row>
    <row r="40" spans="2:24" ht="20.25" customHeight="1">
      <c r="B40" s="553"/>
      <c r="C40" s="609"/>
      <c r="D40" s="603">
        <f t="shared" si="9"/>
        <v>0</v>
      </c>
      <c r="E40" s="596"/>
      <c r="F40" s="607"/>
      <c r="G40" s="607"/>
      <c r="H40" s="607"/>
      <c r="I40" s="607"/>
      <c r="J40" s="607"/>
      <c r="K40" s="607"/>
      <c r="L40" s="607"/>
      <c r="M40" s="607"/>
      <c r="N40" s="607">
        <f t="shared" si="12"/>
        <v>0</v>
      </c>
      <c r="O40" s="607"/>
      <c r="P40" s="607"/>
      <c r="Q40" s="607"/>
      <c r="R40" s="607"/>
      <c r="S40" s="607"/>
      <c r="T40" s="607"/>
      <c r="U40" s="607"/>
      <c r="V40" s="607"/>
      <c r="W40" s="607"/>
      <c r="X40" s="592"/>
    </row>
    <row r="41" spans="2:24" ht="20.25" customHeight="1">
      <c r="B41" s="553"/>
      <c r="C41" s="610" t="s">
        <v>561</v>
      </c>
      <c r="D41" s="603">
        <f t="shared" si="9"/>
        <v>63</v>
      </c>
      <c r="E41" s="596">
        <f t="shared" si="10"/>
        <v>62</v>
      </c>
      <c r="F41" s="607">
        <v>2</v>
      </c>
      <c r="G41" s="607">
        <v>33</v>
      </c>
      <c r="H41" s="607">
        <v>0</v>
      </c>
      <c r="I41" s="607">
        <v>20</v>
      </c>
      <c r="J41" s="607">
        <v>7</v>
      </c>
      <c r="K41" s="607">
        <f t="shared" si="11"/>
        <v>1</v>
      </c>
      <c r="L41" s="607">
        <v>0</v>
      </c>
      <c r="M41" s="607">
        <v>1</v>
      </c>
      <c r="N41" s="607">
        <f t="shared" si="12"/>
        <v>0</v>
      </c>
      <c r="O41" s="607">
        <v>0</v>
      </c>
      <c r="P41" s="607">
        <v>0</v>
      </c>
      <c r="Q41" s="607">
        <f>SUM(R41:T41)</f>
        <v>0</v>
      </c>
      <c r="R41" s="607">
        <v>0</v>
      </c>
      <c r="S41" s="607">
        <v>0</v>
      </c>
      <c r="T41" s="607">
        <v>0</v>
      </c>
      <c r="U41" s="607">
        <f t="shared" si="13"/>
        <v>0</v>
      </c>
      <c r="V41" s="607">
        <v>0</v>
      </c>
      <c r="W41" s="607">
        <v>0</v>
      </c>
      <c r="X41" s="592">
        <v>0</v>
      </c>
    </row>
    <row r="42" spans="2:24" ht="20.25" customHeight="1">
      <c r="B42" s="553"/>
      <c r="C42" s="610" t="s">
        <v>562</v>
      </c>
      <c r="D42" s="603">
        <f t="shared" si="9"/>
        <v>48</v>
      </c>
      <c r="E42" s="596">
        <f t="shared" si="10"/>
        <v>47</v>
      </c>
      <c r="F42" s="607">
        <v>0</v>
      </c>
      <c r="G42" s="607">
        <v>16</v>
      </c>
      <c r="H42" s="607">
        <v>0</v>
      </c>
      <c r="I42" s="607">
        <v>24</v>
      </c>
      <c r="J42" s="607">
        <v>7</v>
      </c>
      <c r="K42" s="607">
        <f t="shared" si="11"/>
        <v>1</v>
      </c>
      <c r="L42" s="607">
        <v>1</v>
      </c>
      <c r="M42" s="607">
        <v>0</v>
      </c>
      <c r="N42" s="607">
        <f t="shared" si="12"/>
        <v>0</v>
      </c>
      <c r="O42" s="607">
        <v>0</v>
      </c>
      <c r="P42" s="607">
        <v>0</v>
      </c>
      <c r="Q42" s="607">
        <f>SUM(R42:T42)</f>
        <v>0</v>
      </c>
      <c r="R42" s="607">
        <v>0</v>
      </c>
      <c r="S42" s="607">
        <v>0</v>
      </c>
      <c r="T42" s="607">
        <v>0</v>
      </c>
      <c r="U42" s="607">
        <f t="shared" si="13"/>
        <v>0</v>
      </c>
      <c r="V42" s="607">
        <v>0</v>
      </c>
      <c r="W42" s="607">
        <v>0</v>
      </c>
      <c r="X42" s="592">
        <v>0</v>
      </c>
    </row>
    <row r="43" spans="2:24" ht="20.25" customHeight="1">
      <c r="B43" s="553"/>
      <c r="C43" s="610" t="s">
        <v>563</v>
      </c>
      <c r="D43" s="603">
        <f t="shared" si="9"/>
        <v>76</v>
      </c>
      <c r="E43" s="596">
        <f t="shared" si="10"/>
        <v>74</v>
      </c>
      <c r="F43" s="607">
        <v>5</v>
      </c>
      <c r="G43" s="607">
        <v>38</v>
      </c>
      <c r="H43" s="607">
        <v>0</v>
      </c>
      <c r="I43" s="607">
        <v>26</v>
      </c>
      <c r="J43" s="607">
        <v>5</v>
      </c>
      <c r="K43" s="607">
        <f t="shared" si="11"/>
        <v>0</v>
      </c>
      <c r="L43" s="607">
        <v>0</v>
      </c>
      <c r="M43" s="607">
        <v>0</v>
      </c>
      <c r="N43" s="607">
        <f t="shared" si="12"/>
        <v>1</v>
      </c>
      <c r="O43" s="607">
        <v>0</v>
      </c>
      <c r="P43" s="607">
        <v>1</v>
      </c>
      <c r="Q43" s="607">
        <f>SUM(R43:T43)</f>
        <v>1</v>
      </c>
      <c r="R43" s="607">
        <v>0</v>
      </c>
      <c r="S43" s="607">
        <v>0</v>
      </c>
      <c r="T43" s="607">
        <v>1</v>
      </c>
      <c r="U43" s="607">
        <f t="shared" si="13"/>
        <v>0</v>
      </c>
      <c r="V43" s="607">
        <v>0</v>
      </c>
      <c r="W43" s="607">
        <v>0</v>
      </c>
      <c r="X43" s="592">
        <v>0</v>
      </c>
    </row>
    <row r="44" spans="2:24" ht="20.25" customHeight="1">
      <c r="B44" s="553"/>
      <c r="C44" s="610" t="s">
        <v>564</v>
      </c>
      <c r="D44" s="603">
        <f t="shared" si="9"/>
        <v>27</v>
      </c>
      <c r="E44" s="596">
        <f t="shared" si="10"/>
        <v>27</v>
      </c>
      <c r="F44" s="607">
        <v>2</v>
      </c>
      <c r="G44" s="607">
        <v>9</v>
      </c>
      <c r="H44" s="607">
        <v>0</v>
      </c>
      <c r="I44" s="607">
        <v>10</v>
      </c>
      <c r="J44" s="607">
        <v>6</v>
      </c>
      <c r="K44" s="607">
        <f t="shared" si="11"/>
        <v>0</v>
      </c>
      <c r="L44" s="607">
        <v>0</v>
      </c>
      <c r="M44" s="607">
        <v>0</v>
      </c>
      <c r="N44" s="607">
        <f t="shared" si="12"/>
        <v>0</v>
      </c>
      <c r="O44" s="607">
        <v>0</v>
      </c>
      <c r="P44" s="607">
        <v>0</v>
      </c>
      <c r="Q44" s="607">
        <f>SUM(R44:T44)</f>
        <v>0</v>
      </c>
      <c r="R44" s="607">
        <v>0</v>
      </c>
      <c r="S44" s="607">
        <v>0</v>
      </c>
      <c r="T44" s="607">
        <v>0</v>
      </c>
      <c r="U44" s="607">
        <f t="shared" si="13"/>
        <v>0</v>
      </c>
      <c r="V44" s="607">
        <v>0</v>
      </c>
      <c r="W44" s="607">
        <v>0</v>
      </c>
      <c r="X44" s="592">
        <v>0</v>
      </c>
    </row>
    <row r="45" spans="2:24" ht="20.25" customHeight="1">
      <c r="B45" s="553"/>
      <c r="C45" s="610" t="s">
        <v>565</v>
      </c>
      <c r="D45" s="603">
        <f t="shared" si="9"/>
        <v>39</v>
      </c>
      <c r="E45" s="596">
        <f t="shared" si="10"/>
        <v>36</v>
      </c>
      <c r="F45" s="607">
        <v>2</v>
      </c>
      <c r="G45" s="607">
        <v>10</v>
      </c>
      <c r="H45" s="607">
        <v>0</v>
      </c>
      <c r="I45" s="607">
        <v>18</v>
      </c>
      <c r="J45" s="607">
        <v>6</v>
      </c>
      <c r="K45" s="607">
        <f t="shared" si="11"/>
        <v>3</v>
      </c>
      <c r="L45" s="607">
        <v>0</v>
      </c>
      <c r="M45" s="607">
        <v>3</v>
      </c>
      <c r="N45" s="607">
        <f t="shared" si="12"/>
        <v>0</v>
      </c>
      <c r="O45" s="607">
        <v>0</v>
      </c>
      <c r="P45" s="607">
        <v>0</v>
      </c>
      <c r="Q45" s="607">
        <f>SUM(R45:T45)</f>
        <v>0</v>
      </c>
      <c r="R45" s="607">
        <v>0</v>
      </c>
      <c r="S45" s="607">
        <v>0</v>
      </c>
      <c r="T45" s="607">
        <v>0</v>
      </c>
      <c r="U45" s="607">
        <f t="shared" si="13"/>
        <v>0</v>
      </c>
      <c r="V45" s="607">
        <v>0</v>
      </c>
      <c r="W45" s="607">
        <v>0</v>
      </c>
      <c r="X45" s="592">
        <v>0</v>
      </c>
    </row>
    <row r="46" spans="2:24" ht="20.25" customHeight="1">
      <c r="B46" s="587"/>
      <c r="C46" s="588"/>
      <c r="D46" s="603">
        <f t="shared" si="9"/>
        <v>0</v>
      </c>
      <c r="E46" s="596"/>
      <c r="F46" s="607"/>
      <c r="G46" s="607"/>
      <c r="H46" s="607"/>
      <c r="I46" s="607"/>
      <c r="J46" s="607"/>
      <c r="K46" s="607"/>
      <c r="L46" s="607"/>
      <c r="M46" s="607"/>
      <c r="N46" s="607">
        <f t="shared" si="12"/>
        <v>0</v>
      </c>
      <c r="O46" s="607"/>
      <c r="P46" s="607"/>
      <c r="Q46" s="607"/>
      <c r="R46" s="607"/>
      <c r="S46" s="607"/>
      <c r="T46" s="607"/>
      <c r="U46" s="607"/>
      <c r="V46" s="607"/>
      <c r="W46" s="607"/>
      <c r="X46" s="592"/>
    </row>
    <row r="47" spans="2:24" ht="20.25" customHeight="1">
      <c r="B47" s="611" t="s">
        <v>566</v>
      </c>
      <c r="C47" s="612" t="s">
        <v>567</v>
      </c>
      <c r="D47" s="603">
        <f t="shared" si="9"/>
        <v>16</v>
      </c>
      <c r="E47" s="596">
        <f t="shared" si="10"/>
        <v>15</v>
      </c>
      <c r="F47" s="607">
        <v>2</v>
      </c>
      <c r="G47" s="607">
        <v>8</v>
      </c>
      <c r="H47" s="607">
        <v>0</v>
      </c>
      <c r="I47" s="607">
        <v>5</v>
      </c>
      <c r="J47" s="607">
        <v>0</v>
      </c>
      <c r="K47" s="607">
        <f t="shared" si="11"/>
        <v>1</v>
      </c>
      <c r="L47" s="607">
        <v>0</v>
      </c>
      <c r="M47" s="607">
        <v>1</v>
      </c>
      <c r="N47" s="607">
        <f t="shared" si="12"/>
        <v>0</v>
      </c>
      <c r="O47" s="607">
        <v>0</v>
      </c>
      <c r="P47" s="607">
        <v>0</v>
      </c>
      <c r="Q47" s="607">
        <f>SUM(R47:T47)</f>
        <v>0</v>
      </c>
      <c r="R47" s="607">
        <v>0</v>
      </c>
      <c r="S47" s="607">
        <v>0</v>
      </c>
      <c r="T47" s="607">
        <v>0</v>
      </c>
      <c r="U47" s="607">
        <f t="shared" si="13"/>
        <v>0</v>
      </c>
      <c r="V47" s="607">
        <v>0</v>
      </c>
      <c r="W47" s="607">
        <v>0</v>
      </c>
      <c r="X47" s="592">
        <v>0</v>
      </c>
    </row>
    <row r="48" spans="2:24" ht="20.25" customHeight="1">
      <c r="B48" s="611" t="s">
        <v>568</v>
      </c>
      <c r="C48" s="612" t="s">
        <v>569</v>
      </c>
      <c r="D48" s="603">
        <f t="shared" si="9"/>
        <v>38</v>
      </c>
      <c r="E48" s="596">
        <f t="shared" si="10"/>
        <v>38</v>
      </c>
      <c r="F48" s="607">
        <v>0</v>
      </c>
      <c r="G48" s="607">
        <v>28</v>
      </c>
      <c r="H48" s="607">
        <v>0</v>
      </c>
      <c r="I48" s="607">
        <v>7</v>
      </c>
      <c r="J48" s="607">
        <v>3</v>
      </c>
      <c r="K48" s="607">
        <f t="shared" si="11"/>
        <v>0</v>
      </c>
      <c r="L48" s="607">
        <v>0</v>
      </c>
      <c r="M48" s="607">
        <v>0</v>
      </c>
      <c r="N48" s="607">
        <f t="shared" si="12"/>
        <v>0</v>
      </c>
      <c r="O48" s="607">
        <v>0</v>
      </c>
      <c r="P48" s="607">
        <v>0</v>
      </c>
      <c r="Q48" s="607">
        <f>SUM(R48:T48)</f>
        <v>0</v>
      </c>
      <c r="R48" s="607">
        <v>0</v>
      </c>
      <c r="S48" s="607">
        <v>0</v>
      </c>
      <c r="T48" s="607">
        <v>0</v>
      </c>
      <c r="U48" s="607">
        <f t="shared" si="13"/>
        <v>0</v>
      </c>
      <c r="V48" s="607">
        <v>0</v>
      </c>
      <c r="W48" s="607">
        <v>0</v>
      </c>
      <c r="X48" s="592">
        <v>0</v>
      </c>
    </row>
    <row r="49" spans="2:24" ht="20.25" customHeight="1">
      <c r="B49" s="611" t="s">
        <v>570</v>
      </c>
      <c r="C49" s="612" t="s">
        <v>571</v>
      </c>
      <c r="D49" s="603">
        <f t="shared" si="9"/>
        <v>8</v>
      </c>
      <c r="E49" s="596">
        <f t="shared" si="10"/>
        <v>7</v>
      </c>
      <c r="F49" s="607">
        <v>1</v>
      </c>
      <c r="G49" s="607">
        <v>2</v>
      </c>
      <c r="H49" s="607">
        <v>0</v>
      </c>
      <c r="I49" s="607">
        <v>4</v>
      </c>
      <c r="J49" s="607">
        <v>0</v>
      </c>
      <c r="K49" s="607">
        <f t="shared" si="11"/>
        <v>1</v>
      </c>
      <c r="L49" s="607">
        <v>0</v>
      </c>
      <c r="M49" s="607">
        <v>1</v>
      </c>
      <c r="N49" s="607">
        <f t="shared" si="12"/>
        <v>0</v>
      </c>
      <c r="O49" s="607">
        <v>0</v>
      </c>
      <c r="P49" s="607">
        <v>0</v>
      </c>
      <c r="Q49" s="607">
        <f>SUM(R49:T49)</f>
        <v>0</v>
      </c>
      <c r="R49" s="607">
        <v>0</v>
      </c>
      <c r="S49" s="607">
        <v>0</v>
      </c>
      <c r="T49" s="607">
        <v>0</v>
      </c>
      <c r="U49" s="607">
        <f t="shared" si="13"/>
        <v>0</v>
      </c>
      <c r="V49" s="607">
        <v>0</v>
      </c>
      <c r="W49" s="607">
        <v>0</v>
      </c>
      <c r="X49" s="592">
        <v>0</v>
      </c>
    </row>
    <row r="50" spans="2:24" ht="20.25" customHeight="1">
      <c r="B50" s="611" t="s">
        <v>572</v>
      </c>
      <c r="C50" s="612" t="s">
        <v>573</v>
      </c>
      <c r="D50" s="603">
        <f t="shared" si="9"/>
        <v>17</v>
      </c>
      <c r="E50" s="596">
        <f t="shared" si="10"/>
        <v>17</v>
      </c>
      <c r="F50" s="607">
        <v>2</v>
      </c>
      <c r="G50" s="607">
        <v>7</v>
      </c>
      <c r="H50" s="607">
        <v>0</v>
      </c>
      <c r="I50" s="607">
        <v>7</v>
      </c>
      <c r="J50" s="607">
        <v>1</v>
      </c>
      <c r="K50" s="607">
        <f t="shared" si="11"/>
        <v>0</v>
      </c>
      <c r="L50" s="607">
        <v>0</v>
      </c>
      <c r="M50" s="607">
        <v>0</v>
      </c>
      <c r="N50" s="607">
        <f t="shared" si="12"/>
        <v>0</v>
      </c>
      <c r="O50" s="607">
        <v>0</v>
      </c>
      <c r="P50" s="607">
        <v>0</v>
      </c>
      <c r="Q50" s="607">
        <f>SUM(R50:T50)</f>
        <v>0</v>
      </c>
      <c r="R50" s="607">
        <v>0</v>
      </c>
      <c r="S50" s="607">
        <v>0</v>
      </c>
      <c r="T50" s="607">
        <v>0</v>
      </c>
      <c r="U50" s="607">
        <f t="shared" si="13"/>
        <v>0</v>
      </c>
      <c r="V50" s="607">
        <v>0</v>
      </c>
      <c r="W50" s="607">
        <v>0</v>
      </c>
      <c r="X50" s="592">
        <v>0</v>
      </c>
    </row>
    <row r="51" spans="2:24" ht="20.25" customHeight="1">
      <c r="B51" s="611" t="s">
        <v>574</v>
      </c>
      <c r="C51" s="612" t="s">
        <v>575</v>
      </c>
      <c r="D51" s="603">
        <f t="shared" si="9"/>
        <v>0</v>
      </c>
      <c r="E51" s="596">
        <f t="shared" si="10"/>
        <v>0</v>
      </c>
      <c r="F51" s="607">
        <v>0</v>
      </c>
      <c r="G51" s="607">
        <v>0</v>
      </c>
      <c r="H51" s="607">
        <v>0</v>
      </c>
      <c r="I51" s="607">
        <v>0</v>
      </c>
      <c r="J51" s="607">
        <v>0</v>
      </c>
      <c r="K51" s="607">
        <f t="shared" si="11"/>
        <v>0</v>
      </c>
      <c r="L51" s="607">
        <v>0</v>
      </c>
      <c r="M51" s="607">
        <v>0</v>
      </c>
      <c r="N51" s="607">
        <f t="shared" si="12"/>
        <v>0</v>
      </c>
      <c r="O51" s="607">
        <v>0</v>
      </c>
      <c r="P51" s="607">
        <v>0</v>
      </c>
      <c r="Q51" s="607">
        <f>SUM(R51:T51)</f>
        <v>0</v>
      </c>
      <c r="R51" s="607">
        <v>0</v>
      </c>
      <c r="S51" s="607">
        <v>0</v>
      </c>
      <c r="T51" s="607">
        <v>0</v>
      </c>
      <c r="U51" s="607">
        <f t="shared" si="13"/>
        <v>0</v>
      </c>
      <c r="V51" s="607">
        <v>0</v>
      </c>
      <c r="W51" s="607">
        <v>0</v>
      </c>
      <c r="X51" s="592">
        <v>0</v>
      </c>
    </row>
    <row r="52" spans="2:24" ht="20.25" customHeight="1">
      <c r="B52" s="613"/>
      <c r="C52" s="612"/>
      <c r="D52" s="603">
        <f t="shared" si="9"/>
        <v>0</v>
      </c>
      <c r="E52" s="596"/>
      <c r="F52" s="607"/>
      <c r="G52" s="607"/>
      <c r="H52" s="607"/>
      <c r="I52" s="607"/>
      <c r="J52" s="607"/>
      <c r="K52" s="607"/>
      <c r="L52" s="607"/>
      <c r="M52" s="607"/>
      <c r="N52" s="607">
        <f t="shared" si="12"/>
        <v>0</v>
      </c>
      <c r="O52" s="607"/>
      <c r="P52" s="607"/>
      <c r="Q52" s="607"/>
      <c r="R52" s="607"/>
      <c r="S52" s="607"/>
      <c r="T52" s="607"/>
      <c r="U52" s="607"/>
      <c r="V52" s="607"/>
      <c r="W52" s="607"/>
      <c r="X52" s="592"/>
    </row>
    <row r="53" spans="2:24" ht="20.25" customHeight="1">
      <c r="B53" s="611" t="s">
        <v>576</v>
      </c>
      <c r="C53" s="612" t="s">
        <v>577</v>
      </c>
      <c r="D53" s="603">
        <f t="shared" si="9"/>
        <v>20</v>
      </c>
      <c r="E53" s="596">
        <f t="shared" si="10"/>
        <v>20</v>
      </c>
      <c r="F53" s="607">
        <v>1</v>
      </c>
      <c r="G53" s="607">
        <v>12</v>
      </c>
      <c r="H53" s="607">
        <v>0</v>
      </c>
      <c r="I53" s="607">
        <v>5</v>
      </c>
      <c r="J53" s="607">
        <v>2</v>
      </c>
      <c r="K53" s="607">
        <f t="shared" si="11"/>
        <v>0</v>
      </c>
      <c r="L53" s="607">
        <v>0</v>
      </c>
      <c r="M53" s="607">
        <v>0</v>
      </c>
      <c r="N53" s="607">
        <f t="shared" si="12"/>
        <v>0</v>
      </c>
      <c r="O53" s="607">
        <v>0</v>
      </c>
      <c r="P53" s="607">
        <v>0</v>
      </c>
      <c r="Q53" s="607">
        <f>SUM(R53:T53)</f>
        <v>0</v>
      </c>
      <c r="R53" s="607">
        <v>0</v>
      </c>
      <c r="S53" s="607">
        <v>0</v>
      </c>
      <c r="T53" s="607">
        <v>0</v>
      </c>
      <c r="U53" s="607">
        <f t="shared" si="13"/>
        <v>0</v>
      </c>
      <c r="V53" s="607">
        <v>0</v>
      </c>
      <c r="W53" s="607">
        <v>0</v>
      </c>
      <c r="X53" s="592">
        <v>0</v>
      </c>
    </row>
    <row r="54" spans="2:24" ht="20.25" customHeight="1">
      <c r="B54" s="611" t="s">
        <v>578</v>
      </c>
      <c r="C54" s="612" t="s">
        <v>579</v>
      </c>
      <c r="D54" s="603">
        <f t="shared" si="9"/>
        <v>13</v>
      </c>
      <c r="E54" s="596">
        <f t="shared" si="10"/>
        <v>12</v>
      </c>
      <c r="F54" s="607">
        <v>1</v>
      </c>
      <c r="G54" s="607">
        <v>7</v>
      </c>
      <c r="H54" s="607">
        <v>0</v>
      </c>
      <c r="I54" s="607">
        <v>4</v>
      </c>
      <c r="J54" s="607">
        <v>0</v>
      </c>
      <c r="K54" s="607">
        <f t="shared" si="11"/>
        <v>1</v>
      </c>
      <c r="L54" s="607">
        <v>0</v>
      </c>
      <c r="M54" s="607">
        <v>1</v>
      </c>
      <c r="N54" s="607">
        <f t="shared" si="12"/>
        <v>0</v>
      </c>
      <c r="O54" s="607">
        <v>0</v>
      </c>
      <c r="P54" s="607">
        <v>0</v>
      </c>
      <c r="Q54" s="607">
        <f>SUM(R54:T54)</f>
        <v>0</v>
      </c>
      <c r="R54" s="607">
        <v>0</v>
      </c>
      <c r="S54" s="607">
        <v>0</v>
      </c>
      <c r="T54" s="607">
        <v>0</v>
      </c>
      <c r="U54" s="607">
        <f t="shared" si="13"/>
        <v>0</v>
      </c>
      <c r="V54" s="607">
        <v>0</v>
      </c>
      <c r="W54" s="607">
        <v>0</v>
      </c>
      <c r="X54" s="592">
        <v>0</v>
      </c>
    </row>
    <row r="55" spans="2:24" ht="20.25" customHeight="1">
      <c r="B55" s="613"/>
      <c r="C55" s="612" t="s">
        <v>580</v>
      </c>
      <c r="D55" s="603">
        <f t="shared" si="9"/>
        <v>6</v>
      </c>
      <c r="E55" s="596">
        <f t="shared" si="10"/>
        <v>6</v>
      </c>
      <c r="F55" s="607">
        <v>0</v>
      </c>
      <c r="G55" s="607">
        <v>0</v>
      </c>
      <c r="H55" s="607">
        <v>0</v>
      </c>
      <c r="I55" s="607">
        <v>1</v>
      </c>
      <c r="J55" s="607">
        <v>5</v>
      </c>
      <c r="K55" s="607">
        <f t="shared" si="11"/>
        <v>0</v>
      </c>
      <c r="L55" s="607">
        <v>0</v>
      </c>
      <c r="M55" s="607">
        <v>0</v>
      </c>
      <c r="N55" s="607">
        <f t="shared" si="12"/>
        <v>0</v>
      </c>
      <c r="O55" s="607">
        <v>0</v>
      </c>
      <c r="P55" s="607">
        <v>0</v>
      </c>
      <c r="Q55" s="607">
        <f>SUM(R55:T55)</f>
        <v>0</v>
      </c>
      <c r="R55" s="607">
        <v>0</v>
      </c>
      <c r="S55" s="607">
        <v>0</v>
      </c>
      <c r="T55" s="607">
        <v>0</v>
      </c>
      <c r="U55" s="607">
        <f t="shared" si="13"/>
        <v>0</v>
      </c>
      <c r="V55" s="607">
        <v>0</v>
      </c>
      <c r="W55" s="607">
        <v>0</v>
      </c>
      <c r="X55" s="592">
        <v>0</v>
      </c>
    </row>
    <row r="56" spans="2:24" ht="20.25" customHeight="1">
      <c r="B56" s="611" t="s">
        <v>581</v>
      </c>
      <c r="C56" s="612" t="s">
        <v>582</v>
      </c>
      <c r="D56" s="603">
        <f t="shared" si="9"/>
        <v>0</v>
      </c>
      <c r="E56" s="596">
        <f t="shared" si="10"/>
        <v>0</v>
      </c>
      <c r="F56" s="607">
        <v>0</v>
      </c>
      <c r="G56" s="607">
        <v>0</v>
      </c>
      <c r="H56" s="607">
        <v>0</v>
      </c>
      <c r="I56" s="607">
        <v>0</v>
      </c>
      <c r="J56" s="607">
        <v>0</v>
      </c>
      <c r="K56" s="607">
        <f t="shared" si="11"/>
        <v>0</v>
      </c>
      <c r="L56" s="607">
        <v>0</v>
      </c>
      <c r="M56" s="607">
        <v>0</v>
      </c>
      <c r="N56" s="607">
        <f t="shared" si="12"/>
        <v>0</v>
      </c>
      <c r="O56" s="607">
        <v>0</v>
      </c>
      <c r="P56" s="607">
        <v>0</v>
      </c>
      <c r="Q56" s="607">
        <f>SUM(R56:T56)</f>
        <v>0</v>
      </c>
      <c r="R56" s="607">
        <v>0</v>
      </c>
      <c r="S56" s="607">
        <v>0</v>
      </c>
      <c r="T56" s="607">
        <v>0</v>
      </c>
      <c r="U56" s="607">
        <f t="shared" si="13"/>
        <v>0</v>
      </c>
      <c r="V56" s="607">
        <v>0</v>
      </c>
      <c r="W56" s="607">
        <v>0</v>
      </c>
      <c r="X56" s="592">
        <v>0</v>
      </c>
    </row>
    <row r="57" spans="2:24" ht="20.25" customHeight="1">
      <c r="B57" s="611" t="s">
        <v>583</v>
      </c>
      <c r="C57" s="612" t="s">
        <v>584</v>
      </c>
      <c r="D57" s="603">
        <f t="shared" si="9"/>
        <v>2</v>
      </c>
      <c r="E57" s="596">
        <f t="shared" si="10"/>
        <v>2</v>
      </c>
      <c r="F57" s="607">
        <v>0</v>
      </c>
      <c r="G57" s="607">
        <v>0</v>
      </c>
      <c r="H57" s="607">
        <v>0</v>
      </c>
      <c r="I57" s="607">
        <v>2</v>
      </c>
      <c r="J57" s="607">
        <v>0</v>
      </c>
      <c r="K57" s="607">
        <f t="shared" si="11"/>
        <v>0</v>
      </c>
      <c r="L57" s="607">
        <v>0</v>
      </c>
      <c r="M57" s="607">
        <v>0</v>
      </c>
      <c r="N57" s="607">
        <f t="shared" si="12"/>
        <v>0</v>
      </c>
      <c r="O57" s="607">
        <v>0</v>
      </c>
      <c r="P57" s="607">
        <v>0</v>
      </c>
      <c r="Q57" s="607">
        <f>SUM(R57:T57)</f>
        <v>0</v>
      </c>
      <c r="R57" s="607">
        <v>0</v>
      </c>
      <c r="S57" s="607">
        <v>0</v>
      </c>
      <c r="T57" s="607">
        <v>0</v>
      </c>
      <c r="U57" s="607">
        <f t="shared" si="13"/>
        <v>0</v>
      </c>
      <c r="V57" s="607">
        <v>0</v>
      </c>
      <c r="W57" s="607">
        <v>0</v>
      </c>
      <c r="X57" s="592">
        <v>0</v>
      </c>
    </row>
    <row r="58" spans="2:24" ht="20.25" customHeight="1">
      <c r="B58" s="613"/>
      <c r="C58" s="612"/>
      <c r="D58" s="603">
        <f t="shared" si="9"/>
        <v>0</v>
      </c>
      <c r="E58" s="596"/>
      <c r="F58" s="607"/>
      <c r="G58" s="607"/>
      <c r="H58" s="607"/>
      <c r="I58" s="607"/>
      <c r="J58" s="607"/>
      <c r="K58" s="607"/>
      <c r="L58" s="607"/>
      <c r="M58" s="607"/>
      <c r="N58" s="607">
        <f t="shared" si="12"/>
        <v>0</v>
      </c>
      <c r="O58" s="607"/>
      <c r="P58" s="607"/>
      <c r="Q58" s="607"/>
      <c r="R58" s="607"/>
      <c r="S58" s="607"/>
      <c r="T58" s="607"/>
      <c r="U58" s="607"/>
      <c r="V58" s="607"/>
      <c r="W58" s="607"/>
      <c r="X58" s="592"/>
    </row>
    <row r="59" spans="2:24" ht="20.25" customHeight="1">
      <c r="B59" s="613"/>
      <c r="C59" s="612" t="s">
        <v>585</v>
      </c>
      <c r="D59" s="603">
        <f t="shared" si="9"/>
        <v>8</v>
      </c>
      <c r="E59" s="596">
        <f t="shared" si="10"/>
        <v>8</v>
      </c>
      <c r="F59" s="607">
        <v>1</v>
      </c>
      <c r="G59" s="607">
        <v>1</v>
      </c>
      <c r="H59" s="607">
        <v>0</v>
      </c>
      <c r="I59" s="607">
        <v>3</v>
      </c>
      <c r="J59" s="607">
        <v>3</v>
      </c>
      <c r="K59" s="607">
        <f t="shared" si="11"/>
        <v>0</v>
      </c>
      <c r="L59" s="607">
        <v>0</v>
      </c>
      <c r="M59" s="607">
        <v>0</v>
      </c>
      <c r="N59" s="607">
        <f t="shared" si="12"/>
        <v>0</v>
      </c>
      <c r="O59" s="607">
        <v>0</v>
      </c>
      <c r="P59" s="607">
        <v>0</v>
      </c>
      <c r="Q59" s="607">
        <f>SUM(R59:T59)</f>
        <v>0</v>
      </c>
      <c r="R59" s="607">
        <v>0</v>
      </c>
      <c r="S59" s="607">
        <v>0</v>
      </c>
      <c r="T59" s="607">
        <v>0</v>
      </c>
      <c r="U59" s="607">
        <f>SUM(V59:X59)</f>
        <v>0</v>
      </c>
      <c r="V59" s="607">
        <v>0</v>
      </c>
      <c r="W59" s="607">
        <v>0</v>
      </c>
      <c r="X59" s="592">
        <v>0</v>
      </c>
    </row>
    <row r="60" spans="2:24" ht="20.25" customHeight="1" thickBot="1">
      <c r="B60" s="614" t="s">
        <v>586</v>
      </c>
      <c r="C60" s="615" t="s">
        <v>587</v>
      </c>
      <c r="D60" s="616">
        <f t="shared" si="9"/>
        <v>22</v>
      </c>
      <c r="E60" s="617">
        <f t="shared" si="10"/>
        <v>19</v>
      </c>
      <c r="F60" s="618">
        <v>1</v>
      </c>
      <c r="G60" s="618">
        <v>11</v>
      </c>
      <c r="H60" s="618">
        <v>0</v>
      </c>
      <c r="I60" s="618">
        <v>3</v>
      </c>
      <c r="J60" s="618">
        <v>4</v>
      </c>
      <c r="K60" s="618">
        <f t="shared" si="11"/>
        <v>2</v>
      </c>
      <c r="L60" s="618">
        <v>0</v>
      </c>
      <c r="M60" s="618">
        <v>2</v>
      </c>
      <c r="N60" s="619">
        <f t="shared" si="12"/>
        <v>1</v>
      </c>
      <c r="O60" s="618">
        <v>0</v>
      </c>
      <c r="P60" s="618">
        <v>1</v>
      </c>
      <c r="Q60" s="618">
        <f>SUM(R60:T60)</f>
        <v>0</v>
      </c>
      <c r="R60" s="618">
        <v>0</v>
      </c>
      <c r="S60" s="618">
        <v>0</v>
      </c>
      <c r="T60" s="618">
        <v>0</v>
      </c>
      <c r="U60" s="618">
        <f t="shared" si="13"/>
        <v>0</v>
      </c>
      <c r="V60" s="618">
        <v>0</v>
      </c>
      <c r="W60" s="618">
        <v>0</v>
      </c>
      <c r="X60" s="620">
        <v>0</v>
      </c>
    </row>
    <row r="61" ht="21.75" customHeight="1">
      <c r="B61" s="621" t="s">
        <v>588</v>
      </c>
    </row>
  </sheetData>
  <sheetProtection/>
  <mergeCells count="29">
    <mergeCell ref="B26:C26"/>
    <mergeCell ref="B27:C27"/>
    <mergeCell ref="B28:C28"/>
    <mergeCell ref="B46:C46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5:C5"/>
    <mergeCell ref="B9:C9"/>
    <mergeCell ref="B10:C10"/>
    <mergeCell ref="B11:C11"/>
    <mergeCell ref="B12:C12"/>
    <mergeCell ref="B13:C13"/>
    <mergeCell ref="K3:K8"/>
    <mergeCell ref="N3:N8"/>
    <mergeCell ref="Q3:Q8"/>
    <mergeCell ref="L4:L8"/>
    <mergeCell ref="M4:M8"/>
    <mergeCell ref="O4:O8"/>
    <mergeCell ref="P4:P8"/>
  </mergeCells>
  <printOptions/>
  <pageMargins left="0.5118110236220472" right="0.29" top="0.5511811023622047" bottom="0.3937007874015748" header="0.5118110236220472" footer="0.5118110236220472"/>
  <pageSetup firstPageNumber="142" useFirstPageNumber="1" fitToHeight="0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61"/>
  <sheetViews>
    <sheetView showGridLines="0" showZeros="0" view="pageBreakPreview" zoomScale="85" zoomScaleSheetLayoutView="85" zoomScalePageLayoutView="0" workbookViewId="0" topLeftCell="M1">
      <selection activeCell="Q12" sqref="Q12"/>
    </sheetView>
  </sheetViews>
  <sheetFormatPr defaultColWidth="10.59765625" defaultRowHeight="19.5" customHeight="1"/>
  <cols>
    <col min="1" max="1" width="3.09765625" style="538" customWidth="1"/>
    <col min="2" max="2" width="9.09765625" style="538" customWidth="1"/>
    <col min="3" max="3" width="12.19921875" style="538" customWidth="1"/>
    <col min="4" max="4" width="8.69921875" style="538" customWidth="1"/>
    <col min="5" max="24" width="7.3984375" style="538" customWidth="1"/>
    <col min="25" max="26" width="2.59765625" style="539" customWidth="1"/>
    <col min="27" max="49" width="7.3984375" style="538" customWidth="1"/>
    <col min="50" max="16384" width="10.59765625" style="538" customWidth="1"/>
  </cols>
  <sheetData>
    <row r="1" spans="2:5" ht="19.5" customHeight="1">
      <c r="B1" s="537" t="s">
        <v>589</v>
      </c>
      <c r="E1" s="537"/>
    </row>
    <row r="2" spans="3:49" ht="19.5" customHeight="1" thickBot="1"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622"/>
      <c r="AM2" s="622"/>
      <c r="AN2" s="622"/>
      <c r="AO2" s="622"/>
      <c r="AP2" s="622"/>
      <c r="AQ2" s="622"/>
      <c r="AR2" s="623"/>
      <c r="AW2" s="623" t="s">
        <v>590</v>
      </c>
    </row>
    <row r="3" spans="1:49" ht="19.5" customHeight="1">
      <c r="A3" s="1"/>
      <c r="B3" s="542"/>
      <c r="C3" s="543"/>
      <c r="D3" s="624"/>
      <c r="E3" s="625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7"/>
      <c r="Z3" s="627"/>
      <c r="AA3" s="626"/>
      <c r="AB3" s="626"/>
      <c r="AC3" s="626"/>
      <c r="AD3" s="626"/>
      <c r="AE3" s="626"/>
      <c r="AF3" s="626"/>
      <c r="AG3" s="626"/>
      <c r="AH3" s="626"/>
      <c r="AI3" s="626"/>
      <c r="AJ3" s="628"/>
      <c r="AK3" s="626"/>
      <c r="AL3" s="626"/>
      <c r="AM3" s="626"/>
      <c r="AN3" s="626"/>
      <c r="AO3" s="626"/>
      <c r="AP3" s="626"/>
      <c r="AQ3" s="626"/>
      <c r="AR3" s="624"/>
      <c r="AS3" s="626"/>
      <c r="AT3" s="626"/>
      <c r="AU3" s="626"/>
      <c r="AV3" s="626"/>
      <c r="AW3" s="629"/>
    </row>
    <row r="4" spans="2:49" ht="19.5" customHeight="1">
      <c r="B4" s="553"/>
      <c r="C4" s="554"/>
      <c r="D4" s="555" t="s">
        <v>591</v>
      </c>
      <c r="E4" s="630"/>
      <c r="F4" s="631" t="s">
        <v>592</v>
      </c>
      <c r="G4" s="631" t="s">
        <v>593</v>
      </c>
      <c r="H4" s="631" t="s">
        <v>594</v>
      </c>
      <c r="I4" s="631" t="s">
        <v>595</v>
      </c>
      <c r="J4" s="631" t="s">
        <v>596</v>
      </c>
      <c r="K4" s="631" t="s">
        <v>597</v>
      </c>
      <c r="L4" s="632" t="s">
        <v>598</v>
      </c>
      <c r="M4" s="633"/>
      <c r="N4" s="631" t="s">
        <v>599</v>
      </c>
      <c r="O4" s="632" t="s">
        <v>600</v>
      </c>
      <c r="P4" s="631" t="s">
        <v>601</v>
      </c>
      <c r="Q4" s="634"/>
      <c r="R4" s="634"/>
      <c r="S4" s="631" t="s">
        <v>602</v>
      </c>
      <c r="T4" s="634"/>
      <c r="U4" s="631" t="s">
        <v>592</v>
      </c>
      <c r="V4" s="631" t="s">
        <v>603</v>
      </c>
      <c r="W4" s="631" t="s">
        <v>604</v>
      </c>
      <c r="X4" s="631" t="s">
        <v>605</v>
      </c>
      <c r="Y4" s="635"/>
      <c r="Z4" s="635"/>
      <c r="AA4" s="632" t="s">
        <v>594</v>
      </c>
      <c r="AB4" s="632" t="s">
        <v>606</v>
      </c>
      <c r="AC4" s="632" t="s">
        <v>607</v>
      </c>
      <c r="AD4" s="631" t="s">
        <v>608</v>
      </c>
      <c r="AE4" s="631" t="s">
        <v>609</v>
      </c>
      <c r="AF4" s="632" t="s">
        <v>610</v>
      </c>
      <c r="AG4" s="631" t="s">
        <v>611</v>
      </c>
      <c r="AH4" s="633"/>
      <c r="AI4" s="631" t="s">
        <v>612</v>
      </c>
      <c r="AJ4" s="631" t="s">
        <v>613</v>
      </c>
      <c r="AK4" s="631" t="s">
        <v>614</v>
      </c>
      <c r="AL4" s="633"/>
      <c r="AM4" s="633"/>
      <c r="AN4" s="631" t="s">
        <v>615</v>
      </c>
      <c r="AO4" s="632" t="s">
        <v>616</v>
      </c>
      <c r="AP4" s="633"/>
      <c r="AQ4" s="632" t="s">
        <v>617</v>
      </c>
      <c r="AR4" s="636" t="s">
        <v>618</v>
      </c>
      <c r="AS4" s="633"/>
      <c r="AT4" s="632" t="s">
        <v>618</v>
      </c>
      <c r="AU4" s="633"/>
      <c r="AV4" s="633"/>
      <c r="AW4" s="637"/>
    </row>
    <row r="5" spans="2:49" ht="19.5" customHeight="1">
      <c r="B5" s="563" t="s">
        <v>515</v>
      </c>
      <c r="C5" s="564"/>
      <c r="D5" s="555" t="s">
        <v>619</v>
      </c>
      <c r="E5" s="638" t="s">
        <v>620</v>
      </c>
      <c r="F5" s="634"/>
      <c r="G5" s="634"/>
      <c r="H5" s="631" t="s">
        <v>621</v>
      </c>
      <c r="I5" s="634"/>
      <c r="J5" s="634"/>
      <c r="K5" s="631" t="s">
        <v>621</v>
      </c>
      <c r="L5" s="634"/>
      <c r="M5" s="631" t="s">
        <v>622</v>
      </c>
      <c r="O5" s="634"/>
      <c r="P5" s="634"/>
      <c r="Q5" s="631" t="s">
        <v>623</v>
      </c>
      <c r="R5" s="631" t="s">
        <v>624</v>
      </c>
      <c r="S5" s="633"/>
      <c r="T5" s="632" t="s">
        <v>625</v>
      </c>
      <c r="U5" s="633"/>
      <c r="V5" s="634"/>
      <c r="W5" s="634"/>
      <c r="X5" s="631" t="s">
        <v>626</v>
      </c>
      <c r="Y5" s="627"/>
      <c r="Z5" s="627"/>
      <c r="AA5" s="631" t="s">
        <v>627</v>
      </c>
      <c r="AB5" s="634"/>
      <c r="AC5" s="634"/>
      <c r="AD5" s="634"/>
      <c r="AE5" s="633"/>
      <c r="AF5" s="634"/>
      <c r="AG5" s="634"/>
      <c r="AH5" s="631" t="s">
        <v>628</v>
      </c>
      <c r="AI5" s="631" t="s">
        <v>629</v>
      </c>
      <c r="AJ5" s="633"/>
      <c r="AK5" s="634"/>
      <c r="AL5" s="631" t="s">
        <v>630</v>
      </c>
      <c r="AM5" s="631" t="s">
        <v>631</v>
      </c>
      <c r="AN5" s="631" t="s">
        <v>632</v>
      </c>
      <c r="AO5" s="631"/>
      <c r="AP5" s="631" t="s">
        <v>633</v>
      </c>
      <c r="AQ5" s="634"/>
      <c r="AR5" s="555"/>
      <c r="AS5" s="631" t="s">
        <v>634</v>
      </c>
      <c r="AT5" s="634"/>
      <c r="AU5" s="631" t="s">
        <v>635</v>
      </c>
      <c r="AV5" s="631" t="s">
        <v>636</v>
      </c>
      <c r="AW5" s="639" t="s">
        <v>637</v>
      </c>
    </row>
    <row r="6" spans="2:49" ht="19.5" customHeight="1">
      <c r="B6" s="553"/>
      <c r="C6" s="554"/>
      <c r="D6" s="555" t="s">
        <v>638</v>
      </c>
      <c r="E6" s="630"/>
      <c r="F6" s="634" t="s">
        <v>620</v>
      </c>
      <c r="G6" s="631" t="s">
        <v>621</v>
      </c>
      <c r="H6" s="640" t="s">
        <v>639</v>
      </c>
      <c r="I6" s="631" t="s">
        <v>621</v>
      </c>
      <c r="J6" s="631" t="s">
        <v>621</v>
      </c>
      <c r="K6" s="640" t="s">
        <v>640</v>
      </c>
      <c r="L6" s="632" t="s">
        <v>621</v>
      </c>
      <c r="M6" s="633"/>
      <c r="N6" s="631" t="s">
        <v>641</v>
      </c>
      <c r="O6" s="632" t="s">
        <v>642</v>
      </c>
      <c r="P6" s="631" t="s">
        <v>643</v>
      </c>
      <c r="Q6" s="634"/>
      <c r="R6" s="634"/>
      <c r="S6" s="631" t="s">
        <v>644</v>
      </c>
      <c r="T6" s="634"/>
      <c r="U6" s="631" t="s">
        <v>645</v>
      </c>
      <c r="V6" s="631" t="s">
        <v>646</v>
      </c>
      <c r="W6" s="631" t="s">
        <v>625</v>
      </c>
      <c r="X6" s="631" t="s">
        <v>625</v>
      </c>
      <c r="Y6" s="635"/>
      <c r="Z6" s="635"/>
      <c r="AA6" s="640" t="s">
        <v>647</v>
      </c>
      <c r="AB6" s="632" t="s">
        <v>648</v>
      </c>
      <c r="AC6" s="632" t="s">
        <v>625</v>
      </c>
      <c r="AD6" s="631" t="s">
        <v>625</v>
      </c>
      <c r="AE6" s="631" t="s">
        <v>625</v>
      </c>
      <c r="AF6" s="632" t="s">
        <v>625</v>
      </c>
      <c r="AG6" s="631" t="s">
        <v>625</v>
      </c>
      <c r="AH6" s="633"/>
      <c r="AI6" s="631" t="s">
        <v>649</v>
      </c>
      <c r="AJ6" s="631" t="s">
        <v>625</v>
      </c>
      <c r="AK6" s="631" t="s">
        <v>650</v>
      </c>
      <c r="AL6" s="633"/>
      <c r="AM6" s="633"/>
      <c r="AN6" s="631" t="s">
        <v>651</v>
      </c>
      <c r="AO6" s="632" t="s">
        <v>652</v>
      </c>
      <c r="AP6" s="633"/>
      <c r="AQ6" s="632" t="s">
        <v>653</v>
      </c>
      <c r="AR6" s="636" t="s">
        <v>654</v>
      </c>
      <c r="AS6" s="633"/>
      <c r="AT6" s="632" t="s">
        <v>655</v>
      </c>
      <c r="AU6" s="633"/>
      <c r="AV6" s="633"/>
      <c r="AW6" s="637"/>
    </row>
    <row r="7" spans="2:49" ht="19.5" customHeight="1">
      <c r="B7" s="569"/>
      <c r="C7" s="570"/>
      <c r="D7" s="641"/>
      <c r="E7" s="642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27"/>
      <c r="Z7" s="627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3"/>
      <c r="AR7" s="641"/>
      <c r="AS7" s="643"/>
      <c r="AT7" s="643"/>
      <c r="AU7" s="643"/>
      <c r="AV7" s="643"/>
      <c r="AW7" s="644"/>
    </row>
    <row r="8" spans="2:49" s="99" customFormat="1" ht="20.25" customHeight="1">
      <c r="B8" s="645" t="s">
        <v>537</v>
      </c>
      <c r="C8" s="646"/>
      <c r="D8" s="647">
        <v>311963</v>
      </c>
      <c r="E8" s="648">
        <v>89037</v>
      </c>
      <c r="F8" s="649">
        <v>13692</v>
      </c>
      <c r="G8" s="649">
        <v>22735</v>
      </c>
      <c r="H8" s="649">
        <v>29847</v>
      </c>
      <c r="I8" s="649">
        <v>7542</v>
      </c>
      <c r="J8" s="649">
        <v>7721</v>
      </c>
      <c r="K8" s="649">
        <v>9483</v>
      </c>
      <c r="L8" s="649">
        <v>3580</v>
      </c>
      <c r="M8" s="649">
        <v>14244</v>
      </c>
      <c r="N8" s="649">
        <v>6575</v>
      </c>
      <c r="O8" s="649">
        <v>6095</v>
      </c>
      <c r="P8" s="649">
        <v>1398</v>
      </c>
      <c r="Q8" s="649">
        <v>27608</v>
      </c>
      <c r="R8" s="649">
        <v>17397</v>
      </c>
      <c r="S8" s="649">
        <v>5676</v>
      </c>
      <c r="T8" s="649">
        <v>24842</v>
      </c>
      <c r="U8" s="649">
        <v>2508</v>
      </c>
      <c r="V8" s="649">
        <v>3676</v>
      </c>
      <c r="W8" s="649">
        <v>3564</v>
      </c>
      <c r="X8" s="649">
        <v>794</v>
      </c>
      <c r="Y8" s="650"/>
      <c r="Z8" s="651"/>
      <c r="AA8" s="647">
        <v>8962</v>
      </c>
      <c r="AB8" s="647">
        <v>8755</v>
      </c>
      <c r="AC8" s="647">
        <v>4212</v>
      </c>
      <c r="AD8" s="647">
        <v>8192</v>
      </c>
      <c r="AE8" s="647">
        <v>25488</v>
      </c>
      <c r="AF8" s="647">
        <v>3732</v>
      </c>
      <c r="AG8" s="647">
        <v>1176</v>
      </c>
      <c r="AH8" s="647">
        <v>13513</v>
      </c>
      <c r="AI8" s="647">
        <v>9519</v>
      </c>
      <c r="AJ8" s="647">
        <v>1258</v>
      </c>
      <c r="AK8" s="647">
        <v>10964</v>
      </c>
      <c r="AL8" s="647">
        <v>782</v>
      </c>
      <c r="AM8" s="647">
        <v>2487</v>
      </c>
      <c r="AN8" s="647">
        <v>14728</v>
      </c>
      <c r="AO8" s="647">
        <v>9236</v>
      </c>
      <c r="AP8" s="647">
        <v>11501</v>
      </c>
      <c r="AQ8" s="647">
        <v>2093</v>
      </c>
      <c r="AR8" s="647">
        <v>838</v>
      </c>
      <c r="AS8" s="647">
        <v>4635</v>
      </c>
      <c r="AT8" s="647">
        <v>17321</v>
      </c>
      <c r="AU8" s="647">
        <v>229</v>
      </c>
      <c r="AV8" s="647">
        <v>5894</v>
      </c>
      <c r="AW8" s="652">
        <v>1219</v>
      </c>
    </row>
    <row r="9" spans="2:49" ht="20.25" customHeight="1">
      <c r="B9" s="653"/>
      <c r="C9" s="654"/>
      <c r="D9" s="655"/>
      <c r="E9" s="656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57"/>
      <c r="Y9" s="658"/>
      <c r="Z9" s="658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  <c r="AR9" s="655"/>
      <c r="AS9" s="659"/>
      <c r="AT9" s="659"/>
      <c r="AU9" s="659"/>
      <c r="AV9" s="659"/>
      <c r="AW9" s="660"/>
    </row>
    <row r="10" spans="2:49" ht="20.25" customHeight="1">
      <c r="B10" s="653"/>
      <c r="C10" s="654"/>
      <c r="D10" s="655"/>
      <c r="E10" s="656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  <c r="Y10" s="658"/>
      <c r="Z10" s="658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657"/>
      <c r="AL10" s="657"/>
      <c r="AM10" s="657"/>
      <c r="AN10" s="657"/>
      <c r="AO10" s="657"/>
      <c r="AP10" s="657"/>
      <c r="AQ10" s="657"/>
      <c r="AR10" s="655"/>
      <c r="AS10" s="659"/>
      <c r="AT10" s="659"/>
      <c r="AU10" s="659"/>
      <c r="AV10" s="659"/>
      <c r="AW10" s="660"/>
    </row>
    <row r="11" spans="2:49" ht="20.25" customHeight="1">
      <c r="B11" s="661" t="s">
        <v>538</v>
      </c>
      <c r="C11" s="662"/>
      <c r="D11" s="655">
        <f>SUM(D14:D18)</f>
        <v>5849</v>
      </c>
      <c r="E11" s="656">
        <f>SUM(E14:E18)</f>
        <v>1745</v>
      </c>
      <c r="F11" s="655">
        <f aca="true" t="shared" si="0" ref="F11:AR11">SUM(F14:F18)</f>
        <v>272</v>
      </c>
      <c r="G11" s="655">
        <f t="shared" si="0"/>
        <v>379</v>
      </c>
      <c r="H11" s="655">
        <f t="shared" si="0"/>
        <v>536</v>
      </c>
      <c r="I11" s="655">
        <f t="shared" si="0"/>
        <v>151</v>
      </c>
      <c r="J11" s="655">
        <f t="shared" si="0"/>
        <v>126</v>
      </c>
      <c r="K11" s="655">
        <f t="shared" si="0"/>
        <v>186</v>
      </c>
      <c r="L11" s="655">
        <f t="shared" si="0"/>
        <v>87</v>
      </c>
      <c r="M11" s="655">
        <f t="shared" si="0"/>
        <v>214</v>
      </c>
      <c r="N11" s="655">
        <f t="shared" si="0"/>
        <v>127</v>
      </c>
      <c r="O11" s="655">
        <f t="shared" si="0"/>
        <v>127</v>
      </c>
      <c r="P11" s="655">
        <f t="shared" si="0"/>
        <v>29</v>
      </c>
      <c r="Q11" s="655">
        <f t="shared" si="0"/>
        <v>543</v>
      </c>
      <c r="R11" s="655">
        <f t="shared" si="0"/>
        <v>318</v>
      </c>
      <c r="S11" s="655">
        <f t="shared" si="0"/>
        <v>82</v>
      </c>
      <c r="T11" s="655">
        <f t="shared" si="0"/>
        <v>487</v>
      </c>
      <c r="U11" s="655">
        <f t="shared" si="0"/>
        <v>57</v>
      </c>
      <c r="V11" s="655">
        <f t="shared" si="0"/>
        <v>78</v>
      </c>
      <c r="W11" s="655">
        <f t="shared" si="0"/>
        <v>77</v>
      </c>
      <c r="X11" s="655">
        <f>SUM(X14:X18)</f>
        <v>17</v>
      </c>
      <c r="Y11" s="655"/>
      <c r="Z11" s="658"/>
      <c r="AA11" s="655">
        <f t="shared" si="0"/>
        <v>195</v>
      </c>
      <c r="AB11" s="655">
        <f t="shared" si="0"/>
        <v>134</v>
      </c>
      <c r="AC11" s="655">
        <f t="shared" si="0"/>
        <v>68</v>
      </c>
      <c r="AD11" s="655">
        <f t="shared" si="0"/>
        <v>149</v>
      </c>
      <c r="AE11" s="655">
        <f t="shared" si="0"/>
        <v>447</v>
      </c>
      <c r="AF11" s="655">
        <f t="shared" si="0"/>
        <v>76</v>
      </c>
      <c r="AG11" s="655">
        <f t="shared" si="0"/>
        <v>24</v>
      </c>
      <c r="AH11" s="655">
        <f t="shared" si="0"/>
        <v>217</v>
      </c>
      <c r="AI11" s="655">
        <f t="shared" si="0"/>
        <v>162</v>
      </c>
      <c r="AJ11" s="655">
        <f t="shared" si="0"/>
        <v>32</v>
      </c>
      <c r="AK11" s="655">
        <f t="shared" si="0"/>
        <v>168</v>
      </c>
      <c r="AL11" s="655">
        <f t="shared" si="0"/>
        <v>31</v>
      </c>
      <c r="AM11" s="655">
        <f t="shared" si="0"/>
        <v>47</v>
      </c>
      <c r="AN11" s="655">
        <f t="shared" si="0"/>
        <v>343</v>
      </c>
      <c r="AO11" s="655">
        <f t="shared" si="0"/>
        <v>268</v>
      </c>
      <c r="AP11" s="655">
        <f t="shared" si="0"/>
        <v>237</v>
      </c>
      <c r="AQ11" s="655">
        <f t="shared" si="0"/>
        <v>36</v>
      </c>
      <c r="AR11" s="655">
        <f t="shared" si="0"/>
        <v>24</v>
      </c>
      <c r="AS11" s="655">
        <f>SUM(AS14:AS18)</f>
        <v>91</v>
      </c>
      <c r="AT11" s="655">
        <f>SUM(AT14:AT18)</f>
        <v>363</v>
      </c>
      <c r="AU11" s="655">
        <f>SUM(AU14:AU18)</f>
        <v>5</v>
      </c>
      <c r="AV11" s="655">
        <f>SUM(AV14:AV18)</f>
        <v>69</v>
      </c>
      <c r="AW11" s="663">
        <f>SUM(AW14:AW18)</f>
        <v>51</v>
      </c>
    </row>
    <row r="12" spans="2:49" ht="20.25" customHeight="1">
      <c r="B12" s="653"/>
      <c r="C12" s="654"/>
      <c r="D12" s="655"/>
      <c r="E12" s="656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8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  <c r="AL12" s="655"/>
      <c r="AM12" s="655"/>
      <c r="AN12" s="655"/>
      <c r="AO12" s="655"/>
      <c r="AP12" s="655"/>
      <c r="AQ12" s="655"/>
      <c r="AR12" s="655"/>
      <c r="AS12" s="655"/>
      <c r="AT12" s="655"/>
      <c r="AU12" s="655"/>
      <c r="AV12" s="655"/>
      <c r="AW12" s="663"/>
    </row>
    <row r="13" spans="2:49" ht="20.25" customHeight="1">
      <c r="B13" s="653"/>
      <c r="C13" s="654"/>
      <c r="D13" s="655"/>
      <c r="E13" s="656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655"/>
      <c r="X13" s="655"/>
      <c r="Y13" s="655"/>
      <c r="Z13" s="658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5"/>
      <c r="AO13" s="655"/>
      <c r="AP13" s="655"/>
      <c r="AQ13" s="655"/>
      <c r="AR13" s="655"/>
      <c r="AS13" s="655"/>
      <c r="AT13" s="655"/>
      <c r="AU13" s="655"/>
      <c r="AV13" s="655"/>
      <c r="AW13" s="663"/>
    </row>
    <row r="14" spans="2:49" ht="20.25" customHeight="1">
      <c r="B14" s="664" t="s">
        <v>539</v>
      </c>
      <c r="C14" s="665"/>
      <c r="D14" s="655">
        <f>SUM(D20,D22)</f>
        <v>3284</v>
      </c>
      <c r="E14" s="656">
        <f>SUM(E20,E22)</f>
        <v>898</v>
      </c>
      <c r="F14" s="657">
        <f aca="true" t="shared" si="1" ref="F14:X15">SUM(F20,F22)</f>
        <v>140</v>
      </c>
      <c r="G14" s="657">
        <f t="shared" si="1"/>
        <v>200</v>
      </c>
      <c r="H14" s="657">
        <f t="shared" si="1"/>
        <v>315</v>
      </c>
      <c r="I14" s="657">
        <f t="shared" si="1"/>
        <v>87</v>
      </c>
      <c r="J14" s="657">
        <f t="shared" si="1"/>
        <v>56</v>
      </c>
      <c r="K14" s="657">
        <f t="shared" si="1"/>
        <v>98</v>
      </c>
      <c r="L14" s="657">
        <f t="shared" si="1"/>
        <v>49</v>
      </c>
      <c r="M14" s="657">
        <f t="shared" si="1"/>
        <v>132</v>
      </c>
      <c r="N14" s="657">
        <f t="shared" si="1"/>
        <v>67</v>
      </c>
      <c r="O14" s="657">
        <f t="shared" si="1"/>
        <v>67</v>
      </c>
      <c r="P14" s="657">
        <f t="shared" si="1"/>
        <v>6</v>
      </c>
      <c r="Q14" s="657">
        <f t="shared" si="1"/>
        <v>291</v>
      </c>
      <c r="R14" s="657">
        <f t="shared" si="1"/>
        <v>200</v>
      </c>
      <c r="S14" s="657">
        <f t="shared" si="1"/>
        <v>54</v>
      </c>
      <c r="T14" s="657">
        <f t="shared" si="1"/>
        <v>276</v>
      </c>
      <c r="U14" s="657">
        <f t="shared" si="1"/>
        <v>33</v>
      </c>
      <c r="V14" s="657">
        <f t="shared" si="1"/>
        <v>50</v>
      </c>
      <c r="W14" s="657">
        <f t="shared" si="1"/>
        <v>44</v>
      </c>
      <c r="X14" s="657">
        <f t="shared" si="1"/>
        <v>12</v>
      </c>
      <c r="Y14" s="658"/>
      <c r="Z14" s="658"/>
      <c r="AA14" s="657">
        <f>SUM(AA20,AA22)</f>
        <v>103</v>
      </c>
      <c r="AB14" s="657">
        <f aca="true" t="shared" si="2" ref="AB14:AW15">SUM(AB20,AB22)</f>
        <v>68</v>
      </c>
      <c r="AC14" s="657">
        <f t="shared" si="2"/>
        <v>33</v>
      </c>
      <c r="AD14" s="657">
        <f t="shared" si="2"/>
        <v>92</v>
      </c>
      <c r="AE14" s="657">
        <f t="shared" si="2"/>
        <v>247</v>
      </c>
      <c r="AF14" s="657">
        <f t="shared" si="2"/>
        <v>45</v>
      </c>
      <c r="AG14" s="657">
        <f t="shared" si="2"/>
        <v>13</v>
      </c>
      <c r="AH14" s="657">
        <f t="shared" si="2"/>
        <v>118</v>
      </c>
      <c r="AI14" s="657">
        <f t="shared" si="2"/>
        <v>86</v>
      </c>
      <c r="AJ14" s="657">
        <f t="shared" si="2"/>
        <v>11</v>
      </c>
      <c r="AK14" s="657">
        <f t="shared" si="2"/>
        <v>101</v>
      </c>
      <c r="AL14" s="657">
        <f t="shared" si="2"/>
        <v>11</v>
      </c>
      <c r="AM14" s="657">
        <f t="shared" si="2"/>
        <v>23</v>
      </c>
      <c r="AN14" s="657">
        <f t="shared" si="2"/>
        <v>171</v>
      </c>
      <c r="AO14" s="657">
        <f t="shared" si="2"/>
        <v>151</v>
      </c>
      <c r="AP14" s="657">
        <f t="shared" si="2"/>
        <v>153</v>
      </c>
      <c r="AQ14" s="657">
        <f t="shared" si="2"/>
        <v>16</v>
      </c>
      <c r="AR14" s="657">
        <f t="shared" si="2"/>
        <v>16</v>
      </c>
      <c r="AS14" s="657">
        <f t="shared" si="2"/>
        <v>37</v>
      </c>
      <c r="AT14" s="657">
        <f t="shared" si="2"/>
        <v>207</v>
      </c>
      <c r="AU14" s="657">
        <f t="shared" si="2"/>
        <v>4</v>
      </c>
      <c r="AV14" s="657">
        <f t="shared" si="2"/>
        <v>29</v>
      </c>
      <c r="AW14" s="663">
        <f t="shared" si="2"/>
        <v>47</v>
      </c>
    </row>
    <row r="15" spans="2:49" ht="20.25" customHeight="1">
      <c r="B15" s="664" t="s">
        <v>540</v>
      </c>
      <c r="C15" s="665"/>
      <c r="D15" s="655">
        <f>SUM(D21,D23)</f>
        <v>2056</v>
      </c>
      <c r="E15" s="656">
        <f>SUM(E21,E23)</f>
        <v>598</v>
      </c>
      <c r="F15" s="657">
        <f t="shared" si="1"/>
        <v>105</v>
      </c>
      <c r="G15" s="657">
        <f t="shared" si="1"/>
        <v>133</v>
      </c>
      <c r="H15" s="657">
        <f t="shared" si="1"/>
        <v>168</v>
      </c>
      <c r="I15" s="657">
        <f t="shared" si="1"/>
        <v>46</v>
      </c>
      <c r="J15" s="657">
        <f t="shared" si="1"/>
        <v>62</v>
      </c>
      <c r="K15" s="657">
        <f t="shared" si="1"/>
        <v>65</v>
      </c>
      <c r="L15" s="657">
        <f t="shared" si="1"/>
        <v>35</v>
      </c>
      <c r="M15" s="657">
        <f t="shared" si="1"/>
        <v>66</v>
      </c>
      <c r="N15" s="657">
        <f t="shared" si="1"/>
        <v>50</v>
      </c>
      <c r="O15" s="657">
        <f t="shared" si="1"/>
        <v>53</v>
      </c>
      <c r="P15" s="657">
        <f t="shared" si="1"/>
        <v>10</v>
      </c>
      <c r="Q15" s="657">
        <f t="shared" si="1"/>
        <v>190</v>
      </c>
      <c r="R15" s="657">
        <f t="shared" si="1"/>
        <v>88</v>
      </c>
      <c r="S15" s="657">
        <f t="shared" si="1"/>
        <v>22</v>
      </c>
      <c r="T15" s="657">
        <f t="shared" si="1"/>
        <v>149</v>
      </c>
      <c r="U15" s="657">
        <f t="shared" si="1"/>
        <v>22</v>
      </c>
      <c r="V15" s="657">
        <f t="shared" si="1"/>
        <v>24</v>
      </c>
      <c r="W15" s="657">
        <f t="shared" si="1"/>
        <v>27</v>
      </c>
      <c r="X15" s="657">
        <f t="shared" si="1"/>
        <v>4</v>
      </c>
      <c r="Y15" s="658"/>
      <c r="Z15" s="658"/>
      <c r="AA15" s="657">
        <f>SUM(AA21,AA23)</f>
        <v>75</v>
      </c>
      <c r="AB15" s="657">
        <f t="shared" si="2"/>
        <v>58</v>
      </c>
      <c r="AC15" s="657">
        <f t="shared" si="2"/>
        <v>28</v>
      </c>
      <c r="AD15" s="657">
        <f t="shared" si="2"/>
        <v>42</v>
      </c>
      <c r="AE15" s="657">
        <f t="shared" si="2"/>
        <v>156</v>
      </c>
      <c r="AF15" s="657">
        <f t="shared" si="2"/>
        <v>26</v>
      </c>
      <c r="AG15" s="657">
        <f t="shared" si="2"/>
        <v>10</v>
      </c>
      <c r="AH15" s="657">
        <f>SUM(AH21,AH23)</f>
        <v>85</v>
      </c>
      <c r="AI15" s="657">
        <f t="shared" si="2"/>
        <v>65</v>
      </c>
      <c r="AJ15" s="657">
        <f t="shared" si="2"/>
        <v>20</v>
      </c>
      <c r="AK15" s="657">
        <f t="shared" si="2"/>
        <v>51</v>
      </c>
      <c r="AL15" s="657">
        <f t="shared" si="2"/>
        <v>20</v>
      </c>
      <c r="AM15" s="657">
        <f t="shared" si="2"/>
        <v>22</v>
      </c>
      <c r="AN15" s="657">
        <f t="shared" si="2"/>
        <v>131</v>
      </c>
      <c r="AO15" s="657">
        <f t="shared" si="2"/>
        <v>104</v>
      </c>
      <c r="AP15" s="657">
        <f t="shared" si="2"/>
        <v>70</v>
      </c>
      <c r="AQ15" s="657">
        <f t="shared" si="2"/>
        <v>19</v>
      </c>
      <c r="AR15" s="657">
        <f t="shared" si="2"/>
        <v>8</v>
      </c>
      <c r="AS15" s="657">
        <f t="shared" si="2"/>
        <v>49</v>
      </c>
      <c r="AT15" s="657">
        <f t="shared" si="2"/>
        <v>133</v>
      </c>
      <c r="AU15" s="657">
        <f t="shared" si="2"/>
        <v>0</v>
      </c>
      <c r="AV15" s="657">
        <f t="shared" si="2"/>
        <v>37</v>
      </c>
      <c r="AW15" s="663">
        <f t="shared" si="2"/>
        <v>0</v>
      </c>
    </row>
    <row r="16" spans="2:49" ht="20.25" customHeight="1">
      <c r="B16" s="664" t="s">
        <v>541</v>
      </c>
      <c r="C16" s="665"/>
      <c r="D16" s="655">
        <f>SUM(D24)</f>
        <v>83</v>
      </c>
      <c r="E16" s="656">
        <f>SUM(E24)</f>
        <v>50</v>
      </c>
      <c r="F16" s="657">
        <f aca="true" t="shared" si="3" ref="F16:X16">SUM(F24)</f>
        <v>2</v>
      </c>
      <c r="G16" s="657">
        <f t="shared" si="3"/>
        <v>4</v>
      </c>
      <c r="H16" s="657">
        <f t="shared" si="3"/>
        <v>5</v>
      </c>
      <c r="I16" s="657">
        <f t="shared" si="3"/>
        <v>3</v>
      </c>
      <c r="J16" s="657">
        <f t="shared" si="3"/>
        <v>1</v>
      </c>
      <c r="K16" s="657">
        <f t="shared" si="3"/>
        <v>1</v>
      </c>
      <c r="L16" s="657">
        <f t="shared" si="3"/>
        <v>0</v>
      </c>
      <c r="M16" s="657">
        <f t="shared" si="3"/>
        <v>1</v>
      </c>
      <c r="N16" s="657">
        <f t="shared" si="3"/>
        <v>0</v>
      </c>
      <c r="O16" s="657">
        <f t="shared" si="3"/>
        <v>2</v>
      </c>
      <c r="P16" s="657">
        <f t="shared" si="3"/>
        <v>0</v>
      </c>
      <c r="Q16" s="657">
        <f t="shared" si="3"/>
        <v>15</v>
      </c>
      <c r="R16" s="657">
        <f t="shared" si="3"/>
        <v>8</v>
      </c>
      <c r="S16" s="657">
        <f t="shared" si="3"/>
        <v>2</v>
      </c>
      <c r="T16" s="657">
        <f t="shared" si="3"/>
        <v>11</v>
      </c>
      <c r="U16" s="657">
        <f t="shared" si="3"/>
        <v>0</v>
      </c>
      <c r="V16" s="657">
        <f t="shared" si="3"/>
        <v>0</v>
      </c>
      <c r="W16" s="657">
        <f t="shared" si="3"/>
        <v>1</v>
      </c>
      <c r="X16" s="657">
        <f t="shared" si="3"/>
        <v>0</v>
      </c>
      <c r="Y16" s="658"/>
      <c r="Z16" s="658"/>
      <c r="AA16" s="657">
        <f>SUM(AA24)</f>
        <v>2</v>
      </c>
      <c r="AB16" s="657">
        <f aca="true" t="shared" si="4" ref="AB16:AW16">SUM(AB24)</f>
        <v>0</v>
      </c>
      <c r="AC16" s="657">
        <f t="shared" si="4"/>
        <v>0</v>
      </c>
      <c r="AD16" s="657">
        <f t="shared" si="4"/>
        <v>5</v>
      </c>
      <c r="AE16" s="657">
        <f t="shared" si="4"/>
        <v>6</v>
      </c>
      <c r="AF16" s="657">
        <f t="shared" si="4"/>
        <v>0</v>
      </c>
      <c r="AG16" s="657">
        <f t="shared" si="4"/>
        <v>0</v>
      </c>
      <c r="AH16" s="657">
        <f t="shared" si="4"/>
        <v>2</v>
      </c>
      <c r="AI16" s="657">
        <f t="shared" si="4"/>
        <v>2</v>
      </c>
      <c r="AJ16" s="657">
        <f t="shared" si="4"/>
        <v>0</v>
      </c>
      <c r="AK16" s="657">
        <f t="shared" si="4"/>
        <v>3</v>
      </c>
      <c r="AL16" s="657">
        <f t="shared" si="4"/>
        <v>0</v>
      </c>
      <c r="AM16" s="657">
        <f t="shared" si="4"/>
        <v>1</v>
      </c>
      <c r="AN16" s="657">
        <f t="shared" si="4"/>
        <v>4</v>
      </c>
      <c r="AO16" s="657">
        <f t="shared" si="4"/>
        <v>3</v>
      </c>
      <c r="AP16" s="657">
        <f t="shared" si="4"/>
        <v>1</v>
      </c>
      <c r="AQ16" s="657">
        <f t="shared" si="4"/>
        <v>0</v>
      </c>
      <c r="AR16" s="657">
        <f t="shared" si="4"/>
        <v>0</v>
      </c>
      <c r="AS16" s="657">
        <f t="shared" si="4"/>
        <v>0</v>
      </c>
      <c r="AT16" s="657">
        <f t="shared" si="4"/>
        <v>2</v>
      </c>
      <c r="AU16" s="657">
        <f t="shared" si="4"/>
        <v>0</v>
      </c>
      <c r="AV16" s="657">
        <f t="shared" si="4"/>
        <v>0</v>
      </c>
      <c r="AW16" s="663">
        <f t="shared" si="4"/>
        <v>0</v>
      </c>
    </row>
    <row r="17" spans="2:49" ht="20.25" customHeight="1">
      <c r="B17" s="664" t="s">
        <v>542</v>
      </c>
      <c r="C17" s="665"/>
      <c r="D17" s="655">
        <f>SUM(D26)</f>
        <v>74</v>
      </c>
      <c r="E17" s="656">
        <f>SUM(E26)</f>
        <v>43</v>
      </c>
      <c r="F17" s="657">
        <f aca="true" t="shared" si="5" ref="F17:X18">SUM(F26)</f>
        <v>2</v>
      </c>
      <c r="G17" s="657">
        <f t="shared" si="5"/>
        <v>4</v>
      </c>
      <c r="H17" s="657">
        <f t="shared" si="5"/>
        <v>5</v>
      </c>
      <c r="I17" s="657">
        <f t="shared" si="5"/>
        <v>1</v>
      </c>
      <c r="J17" s="657">
        <f t="shared" si="5"/>
        <v>0</v>
      </c>
      <c r="K17" s="657">
        <f t="shared" si="5"/>
        <v>3</v>
      </c>
      <c r="L17" s="657">
        <f t="shared" si="5"/>
        <v>1</v>
      </c>
      <c r="M17" s="657">
        <f t="shared" si="5"/>
        <v>3</v>
      </c>
      <c r="N17" s="657">
        <f t="shared" si="5"/>
        <v>0</v>
      </c>
      <c r="O17" s="657">
        <f t="shared" si="5"/>
        <v>2</v>
      </c>
      <c r="P17" s="657">
        <f t="shared" si="5"/>
        <v>0</v>
      </c>
      <c r="Q17" s="657">
        <f t="shared" si="5"/>
        <v>8</v>
      </c>
      <c r="R17" s="657">
        <f t="shared" si="5"/>
        <v>5</v>
      </c>
      <c r="S17" s="657">
        <f t="shared" si="5"/>
        <v>0</v>
      </c>
      <c r="T17" s="657">
        <f t="shared" si="5"/>
        <v>16</v>
      </c>
      <c r="U17" s="657">
        <f t="shared" si="5"/>
        <v>0</v>
      </c>
      <c r="V17" s="657">
        <f t="shared" si="5"/>
        <v>0</v>
      </c>
      <c r="W17" s="657">
        <f t="shared" si="5"/>
        <v>0</v>
      </c>
      <c r="X17" s="657">
        <f t="shared" si="5"/>
        <v>0</v>
      </c>
      <c r="Y17" s="658"/>
      <c r="Z17" s="658"/>
      <c r="AA17" s="657">
        <f>SUM(AA26)</f>
        <v>1</v>
      </c>
      <c r="AB17" s="657">
        <f aca="true" t="shared" si="6" ref="AB17:AW18">SUM(AB26)</f>
        <v>1</v>
      </c>
      <c r="AC17" s="657">
        <f t="shared" si="6"/>
        <v>2</v>
      </c>
      <c r="AD17" s="657">
        <f t="shared" si="6"/>
        <v>2</v>
      </c>
      <c r="AE17" s="657">
        <f t="shared" si="6"/>
        <v>10</v>
      </c>
      <c r="AF17" s="657">
        <f t="shared" si="6"/>
        <v>1</v>
      </c>
      <c r="AG17" s="657">
        <f t="shared" si="6"/>
        <v>1</v>
      </c>
      <c r="AH17" s="657">
        <f t="shared" si="6"/>
        <v>1</v>
      </c>
      <c r="AI17" s="657">
        <f t="shared" si="6"/>
        <v>3</v>
      </c>
      <c r="AJ17" s="657">
        <f t="shared" si="6"/>
        <v>0</v>
      </c>
      <c r="AK17" s="657">
        <f t="shared" si="6"/>
        <v>2</v>
      </c>
      <c r="AL17" s="657">
        <f t="shared" si="6"/>
        <v>0</v>
      </c>
      <c r="AM17" s="657">
        <f t="shared" si="6"/>
        <v>0</v>
      </c>
      <c r="AN17" s="657">
        <f t="shared" si="6"/>
        <v>8</v>
      </c>
      <c r="AO17" s="657">
        <f t="shared" si="6"/>
        <v>0</v>
      </c>
      <c r="AP17" s="657">
        <f t="shared" si="6"/>
        <v>0</v>
      </c>
      <c r="AQ17" s="657">
        <f t="shared" si="6"/>
        <v>0</v>
      </c>
      <c r="AR17" s="657">
        <f t="shared" si="6"/>
        <v>0</v>
      </c>
      <c r="AS17" s="657">
        <f t="shared" si="6"/>
        <v>0</v>
      </c>
      <c r="AT17" s="657">
        <f t="shared" si="6"/>
        <v>0</v>
      </c>
      <c r="AU17" s="657">
        <f t="shared" si="6"/>
        <v>0</v>
      </c>
      <c r="AV17" s="657">
        <f t="shared" si="6"/>
        <v>1</v>
      </c>
      <c r="AW17" s="663">
        <f t="shared" si="6"/>
        <v>1</v>
      </c>
    </row>
    <row r="18" spans="2:49" ht="20.25" customHeight="1">
      <c r="B18" s="664" t="s">
        <v>543</v>
      </c>
      <c r="C18" s="665"/>
      <c r="D18" s="655">
        <f>SUM(D27)</f>
        <v>352</v>
      </c>
      <c r="E18" s="656">
        <f>SUM(E27)</f>
        <v>156</v>
      </c>
      <c r="F18" s="657">
        <f t="shared" si="5"/>
        <v>23</v>
      </c>
      <c r="G18" s="657">
        <f t="shared" si="5"/>
        <v>38</v>
      </c>
      <c r="H18" s="657">
        <f t="shared" si="5"/>
        <v>43</v>
      </c>
      <c r="I18" s="657">
        <f t="shared" si="5"/>
        <v>14</v>
      </c>
      <c r="J18" s="657">
        <f t="shared" si="5"/>
        <v>7</v>
      </c>
      <c r="K18" s="657">
        <f t="shared" si="5"/>
        <v>19</v>
      </c>
      <c r="L18" s="657">
        <f t="shared" si="5"/>
        <v>2</v>
      </c>
      <c r="M18" s="657">
        <f t="shared" si="5"/>
        <v>12</v>
      </c>
      <c r="N18" s="657">
        <f t="shared" si="5"/>
        <v>10</v>
      </c>
      <c r="O18" s="657">
        <f t="shared" si="5"/>
        <v>3</v>
      </c>
      <c r="P18" s="657">
        <f t="shared" si="5"/>
        <v>13</v>
      </c>
      <c r="Q18" s="657">
        <f t="shared" si="5"/>
        <v>39</v>
      </c>
      <c r="R18" s="657">
        <f t="shared" si="5"/>
        <v>17</v>
      </c>
      <c r="S18" s="657">
        <f t="shared" si="5"/>
        <v>4</v>
      </c>
      <c r="T18" s="657">
        <f t="shared" si="5"/>
        <v>35</v>
      </c>
      <c r="U18" s="657">
        <f t="shared" si="5"/>
        <v>2</v>
      </c>
      <c r="V18" s="657">
        <f t="shared" si="5"/>
        <v>4</v>
      </c>
      <c r="W18" s="657">
        <f t="shared" si="5"/>
        <v>5</v>
      </c>
      <c r="X18" s="657">
        <f t="shared" si="5"/>
        <v>1</v>
      </c>
      <c r="Y18" s="658"/>
      <c r="Z18" s="658"/>
      <c r="AA18" s="657">
        <f>SUM(AA27)</f>
        <v>14</v>
      </c>
      <c r="AB18" s="657">
        <f t="shared" si="6"/>
        <v>7</v>
      </c>
      <c r="AC18" s="657">
        <f t="shared" si="6"/>
        <v>5</v>
      </c>
      <c r="AD18" s="657">
        <f t="shared" si="6"/>
        <v>8</v>
      </c>
      <c r="AE18" s="657">
        <f t="shared" si="6"/>
        <v>28</v>
      </c>
      <c r="AF18" s="657">
        <f t="shared" si="6"/>
        <v>4</v>
      </c>
      <c r="AG18" s="657">
        <f t="shared" si="6"/>
        <v>0</v>
      </c>
      <c r="AH18" s="657">
        <f t="shared" si="6"/>
        <v>11</v>
      </c>
      <c r="AI18" s="657">
        <f t="shared" si="6"/>
        <v>6</v>
      </c>
      <c r="AJ18" s="657">
        <f t="shared" si="6"/>
        <v>1</v>
      </c>
      <c r="AK18" s="657">
        <f t="shared" si="6"/>
        <v>11</v>
      </c>
      <c r="AL18" s="657">
        <f t="shared" si="6"/>
        <v>0</v>
      </c>
      <c r="AM18" s="657">
        <f t="shared" si="6"/>
        <v>1</v>
      </c>
      <c r="AN18" s="657">
        <f t="shared" si="6"/>
        <v>29</v>
      </c>
      <c r="AO18" s="657">
        <f t="shared" si="6"/>
        <v>10</v>
      </c>
      <c r="AP18" s="657">
        <f t="shared" si="6"/>
        <v>13</v>
      </c>
      <c r="AQ18" s="657">
        <f t="shared" si="6"/>
        <v>1</v>
      </c>
      <c r="AR18" s="657">
        <f t="shared" si="6"/>
        <v>0</v>
      </c>
      <c r="AS18" s="657">
        <f t="shared" si="6"/>
        <v>5</v>
      </c>
      <c r="AT18" s="657">
        <f t="shared" si="6"/>
        <v>21</v>
      </c>
      <c r="AU18" s="657">
        <f t="shared" si="6"/>
        <v>1</v>
      </c>
      <c r="AV18" s="657">
        <f t="shared" si="6"/>
        <v>2</v>
      </c>
      <c r="AW18" s="663">
        <f t="shared" si="6"/>
        <v>3</v>
      </c>
    </row>
    <row r="19" spans="2:49" ht="20.25" customHeight="1">
      <c r="B19" s="666"/>
      <c r="C19" s="667"/>
      <c r="D19" s="655"/>
      <c r="E19" s="656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57"/>
      <c r="Y19" s="655"/>
      <c r="Z19" s="658"/>
      <c r="AA19" s="657"/>
      <c r="AB19" s="657"/>
      <c r="AC19" s="657"/>
      <c r="AD19" s="657"/>
      <c r="AE19" s="657"/>
      <c r="AF19" s="657"/>
      <c r="AG19" s="657"/>
      <c r="AH19" s="657"/>
      <c r="AI19" s="657"/>
      <c r="AJ19" s="657"/>
      <c r="AK19" s="657"/>
      <c r="AL19" s="657"/>
      <c r="AM19" s="657"/>
      <c r="AN19" s="657"/>
      <c r="AO19" s="657"/>
      <c r="AP19" s="657"/>
      <c r="AQ19" s="657"/>
      <c r="AR19" s="657"/>
      <c r="AS19" s="657"/>
      <c r="AT19" s="657"/>
      <c r="AU19" s="657"/>
      <c r="AV19" s="657"/>
      <c r="AW19" s="663"/>
    </row>
    <row r="20" spans="2:49" ht="20.25" customHeight="1">
      <c r="B20" s="668" t="s">
        <v>544</v>
      </c>
      <c r="C20" s="669"/>
      <c r="D20" s="655">
        <f>SUM(D29)</f>
        <v>2994</v>
      </c>
      <c r="E20" s="656">
        <f aca="true" t="shared" si="7" ref="E20:AW21">SUM(E29)</f>
        <v>737</v>
      </c>
      <c r="F20" s="657">
        <f t="shared" si="7"/>
        <v>127</v>
      </c>
      <c r="G20" s="657">
        <f t="shared" si="7"/>
        <v>184</v>
      </c>
      <c r="H20" s="657">
        <f t="shared" si="7"/>
        <v>275</v>
      </c>
      <c r="I20" s="657">
        <f t="shared" si="7"/>
        <v>82</v>
      </c>
      <c r="J20" s="657">
        <f t="shared" si="7"/>
        <v>54</v>
      </c>
      <c r="K20" s="657">
        <f t="shared" si="7"/>
        <v>88</v>
      </c>
      <c r="L20" s="657">
        <f t="shared" si="7"/>
        <v>47</v>
      </c>
      <c r="M20" s="657">
        <f t="shared" si="7"/>
        <v>117</v>
      </c>
      <c r="N20" s="657">
        <f t="shared" si="7"/>
        <v>56</v>
      </c>
      <c r="O20" s="657">
        <f t="shared" si="7"/>
        <v>58</v>
      </c>
      <c r="P20" s="657">
        <f t="shared" si="7"/>
        <v>6</v>
      </c>
      <c r="Q20" s="657">
        <f t="shared" si="7"/>
        <v>248</v>
      </c>
      <c r="R20" s="657">
        <f t="shared" si="7"/>
        <v>185</v>
      </c>
      <c r="S20" s="657">
        <f t="shared" si="7"/>
        <v>47</v>
      </c>
      <c r="T20" s="657">
        <f t="shared" si="7"/>
        <v>223</v>
      </c>
      <c r="U20" s="657">
        <f t="shared" si="7"/>
        <v>32</v>
      </c>
      <c r="V20" s="657">
        <f t="shared" si="7"/>
        <v>50</v>
      </c>
      <c r="W20" s="657">
        <f t="shared" si="7"/>
        <v>41</v>
      </c>
      <c r="X20" s="657">
        <f>SUM(X29)</f>
        <v>12</v>
      </c>
      <c r="Y20" s="655"/>
      <c r="Z20" s="658"/>
      <c r="AA20" s="657">
        <f t="shared" si="7"/>
        <v>97</v>
      </c>
      <c r="AB20" s="657">
        <f t="shared" si="7"/>
        <v>67</v>
      </c>
      <c r="AC20" s="657">
        <f t="shared" si="7"/>
        <v>30</v>
      </c>
      <c r="AD20" s="657">
        <f t="shared" si="7"/>
        <v>91</v>
      </c>
      <c r="AE20" s="657">
        <f t="shared" si="7"/>
        <v>219</v>
      </c>
      <c r="AF20" s="657">
        <f t="shared" si="7"/>
        <v>43</v>
      </c>
      <c r="AG20" s="657">
        <f t="shared" si="7"/>
        <v>11</v>
      </c>
      <c r="AH20" s="657">
        <f t="shared" si="7"/>
        <v>107</v>
      </c>
      <c r="AI20" s="657">
        <f t="shared" si="7"/>
        <v>75</v>
      </c>
      <c r="AJ20" s="657">
        <f t="shared" si="7"/>
        <v>11</v>
      </c>
      <c r="AK20" s="657">
        <f t="shared" si="7"/>
        <v>99</v>
      </c>
      <c r="AL20" s="657">
        <f t="shared" si="7"/>
        <v>11</v>
      </c>
      <c r="AM20" s="657">
        <f t="shared" si="7"/>
        <v>22</v>
      </c>
      <c r="AN20" s="657">
        <f t="shared" si="7"/>
        <v>139</v>
      </c>
      <c r="AO20" s="657">
        <f t="shared" si="7"/>
        <v>129</v>
      </c>
      <c r="AP20" s="657">
        <f t="shared" si="7"/>
        <v>145</v>
      </c>
      <c r="AQ20" s="657">
        <f t="shared" si="7"/>
        <v>16</v>
      </c>
      <c r="AR20" s="657">
        <f t="shared" si="7"/>
        <v>16</v>
      </c>
      <c r="AS20" s="657">
        <f t="shared" si="7"/>
        <v>33</v>
      </c>
      <c r="AT20" s="657">
        <f t="shared" si="7"/>
        <v>206</v>
      </c>
      <c r="AU20" s="657">
        <f t="shared" si="7"/>
        <v>3</v>
      </c>
      <c r="AV20" s="657">
        <f t="shared" si="7"/>
        <v>27</v>
      </c>
      <c r="AW20" s="663">
        <f t="shared" si="7"/>
        <v>44</v>
      </c>
    </row>
    <row r="21" spans="2:49" ht="20.25" customHeight="1">
      <c r="B21" s="670" t="s">
        <v>545</v>
      </c>
      <c r="C21" s="671"/>
      <c r="D21" s="655">
        <f>SUM(D30)</f>
        <v>1739</v>
      </c>
      <c r="E21" s="656">
        <f t="shared" si="7"/>
        <v>453</v>
      </c>
      <c r="F21" s="657">
        <f t="shared" si="7"/>
        <v>72</v>
      </c>
      <c r="G21" s="657">
        <f t="shared" si="7"/>
        <v>103</v>
      </c>
      <c r="H21" s="657">
        <f t="shared" si="7"/>
        <v>122</v>
      </c>
      <c r="I21" s="657">
        <f t="shared" si="7"/>
        <v>41</v>
      </c>
      <c r="J21" s="657">
        <f t="shared" si="7"/>
        <v>48</v>
      </c>
      <c r="K21" s="657">
        <f t="shared" si="7"/>
        <v>51</v>
      </c>
      <c r="L21" s="657">
        <f t="shared" si="7"/>
        <v>32</v>
      </c>
      <c r="M21" s="657">
        <f t="shared" si="7"/>
        <v>48</v>
      </c>
      <c r="N21" s="657">
        <f t="shared" si="7"/>
        <v>30</v>
      </c>
      <c r="O21" s="657">
        <f t="shared" si="7"/>
        <v>44</v>
      </c>
      <c r="P21" s="657">
        <f t="shared" si="7"/>
        <v>9</v>
      </c>
      <c r="Q21" s="657">
        <f t="shared" si="7"/>
        <v>128</v>
      </c>
      <c r="R21" s="657">
        <f t="shared" si="7"/>
        <v>66</v>
      </c>
      <c r="S21" s="657">
        <f t="shared" si="7"/>
        <v>17</v>
      </c>
      <c r="T21" s="657">
        <f t="shared" si="7"/>
        <v>110</v>
      </c>
      <c r="U21" s="657">
        <f t="shared" si="7"/>
        <v>20</v>
      </c>
      <c r="V21" s="657">
        <f t="shared" si="7"/>
        <v>21</v>
      </c>
      <c r="W21" s="657">
        <f t="shared" si="7"/>
        <v>25</v>
      </c>
      <c r="X21" s="657">
        <f>SUM(X30)</f>
        <v>3</v>
      </c>
      <c r="Y21" s="655"/>
      <c r="Z21" s="658"/>
      <c r="AA21" s="657">
        <f t="shared" si="7"/>
        <v>60</v>
      </c>
      <c r="AB21" s="657">
        <f t="shared" si="7"/>
        <v>47</v>
      </c>
      <c r="AC21" s="657">
        <f t="shared" si="7"/>
        <v>17</v>
      </c>
      <c r="AD21" s="657">
        <f t="shared" si="7"/>
        <v>35</v>
      </c>
      <c r="AE21" s="657">
        <f t="shared" si="7"/>
        <v>120</v>
      </c>
      <c r="AF21" s="657">
        <f t="shared" si="7"/>
        <v>23</v>
      </c>
      <c r="AG21" s="657">
        <f t="shared" si="7"/>
        <v>10</v>
      </c>
      <c r="AH21" s="657">
        <f t="shared" si="7"/>
        <v>68</v>
      </c>
      <c r="AI21" s="657">
        <f t="shared" si="7"/>
        <v>51</v>
      </c>
      <c r="AJ21" s="657">
        <f t="shared" si="7"/>
        <v>19</v>
      </c>
      <c r="AK21" s="657">
        <f t="shared" si="7"/>
        <v>46</v>
      </c>
      <c r="AL21" s="657">
        <f t="shared" si="7"/>
        <v>20</v>
      </c>
      <c r="AM21" s="657">
        <f t="shared" si="7"/>
        <v>22</v>
      </c>
      <c r="AN21" s="657">
        <f t="shared" si="7"/>
        <v>95</v>
      </c>
      <c r="AO21" s="657">
        <f t="shared" si="7"/>
        <v>84</v>
      </c>
      <c r="AP21" s="657">
        <f t="shared" si="7"/>
        <v>63</v>
      </c>
      <c r="AQ21" s="657">
        <f t="shared" si="7"/>
        <v>19</v>
      </c>
      <c r="AR21" s="657">
        <f t="shared" si="7"/>
        <v>8</v>
      </c>
      <c r="AS21" s="657">
        <f t="shared" si="7"/>
        <v>48</v>
      </c>
      <c r="AT21" s="657">
        <f t="shared" si="7"/>
        <v>133</v>
      </c>
      <c r="AU21" s="657">
        <f t="shared" si="7"/>
        <v>0</v>
      </c>
      <c r="AV21" s="657">
        <f t="shared" si="7"/>
        <v>33</v>
      </c>
      <c r="AW21" s="663">
        <f t="shared" si="7"/>
        <v>0</v>
      </c>
    </row>
    <row r="22" spans="2:49" ht="20.25" customHeight="1">
      <c r="B22" s="670" t="s">
        <v>546</v>
      </c>
      <c r="C22" s="669"/>
      <c r="D22" s="655">
        <f>SUM(D32+D39+D41+D42+D47+D60)</f>
        <v>290</v>
      </c>
      <c r="E22" s="656">
        <f>SUM(E32,E39,E41,E42,E47,E60)</f>
        <v>161</v>
      </c>
      <c r="F22" s="657">
        <f aca="true" t="shared" si="8" ref="F22:X22">SUM(F32,F39,F41,F42,F47,F60)</f>
        <v>13</v>
      </c>
      <c r="G22" s="657">
        <f t="shared" si="8"/>
        <v>16</v>
      </c>
      <c r="H22" s="657">
        <f t="shared" si="8"/>
        <v>40</v>
      </c>
      <c r="I22" s="657">
        <f t="shared" si="8"/>
        <v>5</v>
      </c>
      <c r="J22" s="657">
        <f t="shared" si="8"/>
        <v>2</v>
      </c>
      <c r="K22" s="657">
        <f t="shared" si="8"/>
        <v>10</v>
      </c>
      <c r="L22" s="657">
        <f t="shared" si="8"/>
        <v>2</v>
      </c>
      <c r="M22" s="657">
        <f t="shared" si="8"/>
        <v>15</v>
      </c>
      <c r="N22" s="657">
        <f t="shared" si="8"/>
        <v>11</v>
      </c>
      <c r="O22" s="657">
        <f t="shared" si="8"/>
        <v>9</v>
      </c>
      <c r="P22" s="657">
        <f t="shared" si="8"/>
        <v>0</v>
      </c>
      <c r="Q22" s="657">
        <f t="shared" si="8"/>
        <v>43</v>
      </c>
      <c r="R22" s="657">
        <f t="shared" si="8"/>
        <v>15</v>
      </c>
      <c r="S22" s="657">
        <f t="shared" si="8"/>
        <v>7</v>
      </c>
      <c r="T22" s="657">
        <f t="shared" si="8"/>
        <v>53</v>
      </c>
      <c r="U22" s="657">
        <f t="shared" si="8"/>
        <v>1</v>
      </c>
      <c r="V22" s="657">
        <f t="shared" si="8"/>
        <v>0</v>
      </c>
      <c r="W22" s="657">
        <f t="shared" si="8"/>
        <v>3</v>
      </c>
      <c r="X22" s="657">
        <f t="shared" si="8"/>
        <v>0</v>
      </c>
      <c r="Y22" s="655"/>
      <c r="Z22" s="658"/>
      <c r="AA22" s="657">
        <f>SUM(AA32,AA39,AA41,AA42,AA47,AA60)</f>
        <v>6</v>
      </c>
      <c r="AB22" s="657">
        <f aca="true" t="shared" si="9" ref="AB22:AW22">SUM(AB32,AB39,AB41,AB42,AB47,AB60)</f>
        <v>1</v>
      </c>
      <c r="AC22" s="657">
        <f t="shared" si="9"/>
        <v>3</v>
      </c>
      <c r="AD22" s="657">
        <f t="shared" si="9"/>
        <v>1</v>
      </c>
      <c r="AE22" s="657">
        <f t="shared" si="9"/>
        <v>28</v>
      </c>
      <c r="AF22" s="657">
        <f t="shared" si="9"/>
        <v>2</v>
      </c>
      <c r="AG22" s="657">
        <f t="shared" si="9"/>
        <v>2</v>
      </c>
      <c r="AH22" s="657">
        <f t="shared" si="9"/>
        <v>11</v>
      </c>
      <c r="AI22" s="657">
        <f t="shared" si="9"/>
        <v>11</v>
      </c>
      <c r="AJ22" s="657">
        <f t="shared" si="9"/>
        <v>0</v>
      </c>
      <c r="AK22" s="657">
        <f t="shared" si="9"/>
        <v>2</v>
      </c>
      <c r="AL22" s="657">
        <f t="shared" si="9"/>
        <v>0</v>
      </c>
      <c r="AM22" s="657">
        <f t="shared" si="9"/>
        <v>1</v>
      </c>
      <c r="AN22" s="657">
        <f t="shared" si="9"/>
        <v>32</v>
      </c>
      <c r="AO22" s="657">
        <f t="shared" si="9"/>
        <v>22</v>
      </c>
      <c r="AP22" s="657">
        <f t="shared" si="9"/>
        <v>8</v>
      </c>
      <c r="AQ22" s="657">
        <f t="shared" si="9"/>
        <v>0</v>
      </c>
      <c r="AR22" s="657">
        <f t="shared" si="9"/>
        <v>0</v>
      </c>
      <c r="AS22" s="657">
        <f t="shared" si="9"/>
        <v>4</v>
      </c>
      <c r="AT22" s="657">
        <f t="shared" si="9"/>
        <v>1</v>
      </c>
      <c r="AU22" s="657">
        <f t="shared" si="9"/>
        <v>1</v>
      </c>
      <c r="AV22" s="657">
        <f t="shared" si="9"/>
        <v>2</v>
      </c>
      <c r="AW22" s="663">
        <f t="shared" si="9"/>
        <v>3</v>
      </c>
    </row>
    <row r="23" spans="2:49" ht="20.25" customHeight="1">
      <c r="B23" s="670" t="s">
        <v>547</v>
      </c>
      <c r="C23" s="669"/>
      <c r="D23" s="655">
        <f>SUM(D33+D35+D36+D45+D48+D49+D50)</f>
        <v>317</v>
      </c>
      <c r="E23" s="656">
        <f>SUM(E33,E35,E36,E45,E48,E49,E50)</f>
        <v>145</v>
      </c>
      <c r="F23" s="657">
        <f aca="true" t="shared" si="10" ref="F23:X23">SUM(F33,F35,F36,F45,F48,F49,F50)</f>
        <v>33</v>
      </c>
      <c r="G23" s="657">
        <f t="shared" si="10"/>
        <v>30</v>
      </c>
      <c r="H23" s="657">
        <f t="shared" si="10"/>
        <v>46</v>
      </c>
      <c r="I23" s="657">
        <f t="shared" si="10"/>
        <v>5</v>
      </c>
      <c r="J23" s="657">
        <f t="shared" si="10"/>
        <v>14</v>
      </c>
      <c r="K23" s="657">
        <f t="shared" si="10"/>
        <v>14</v>
      </c>
      <c r="L23" s="657">
        <f t="shared" si="10"/>
        <v>3</v>
      </c>
      <c r="M23" s="657">
        <f t="shared" si="10"/>
        <v>18</v>
      </c>
      <c r="N23" s="657">
        <f t="shared" si="10"/>
        <v>20</v>
      </c>
      <c r="O23" s="657">
        <f t="shared" si="10"/>
        <v>9</v>
      </c>
      <c r="P23" s="657">
        <f t="shared" si="10"/>
        <v>1</v>
      </c>
      <c r="Q23" s="657">
        <f t="shared" si="10"/>
        <v>62</v>
      </c>
      <c r="R23" s="657">
        <f t="shared" si="10"/>
        <v>22</v>
      </c>
      <c r="S23" s="657">
        <f t="shared" si="10"/>
        <v>5</v>
      </c>
      <c r="T23" s="657">
        <f t="shared" si="10"/>
        <v>39</v>
      </c>
      <c r="U23" s="657">
        <f t="shared" si="10"/>
        <v>2</v>
      </c>
      <c r="V23" s="657">
        <f t="shared" si="10"/>
        <v>3</v>
      </c>
      <c r="W23" s="657">
        <f t="shared" si="10"/>
        <v>2</v>
      </c>
      <c r="X23" s="657">
        <f t="shared" si="10"/>
        <v>1</v>
      </c>
      <c r="Y23" s="655"/>
      <c r="Z23" s="658"/>
      <c r="AA23" s="657">
        <f>SUM(AA33,AA35,AA36,AA45,AA48,AA49,AA50)</f>
        <v>15</v>
      </c>
      <c r="AB23" s="657">
        <f aca="true" t="shared" si="11" ref="AB23:AW23">SUM(AB33,AB35,AB36,AB45,AB48,AB49,AB50)</f>
        <v>11</v>
      </c>
      <c r="AC23" s="657">
        <f t="shared" si="11"/>
        <v>11</v>
      </c>
      <c r="AD23" s="657">
        <f t="shared" si="11"/>
        <v>7</v>
      </c>
      <c r="AE23" s="657">
        <f t="shared" si="11"/>
        <v>36</v>
      </c>
      <c r="AF23" s="657">
        <f t="shared" si="11"/>
        <v>3</v>
      </c>
      <c r="AG23" s="657">
        <f t="shared" si="11"/>
        <v>0</v>
      </c>
      <c r="AH23" s="657">
        <f t="shared" si="11"/>
        <v>17</v>
      </c>
      <c r="AI23" s="657">
        <f t="shared" si="11"/>
        <v>14</v>
      </c>
      <c r="AJ23" s="657">
        <f t="shared" si="11"/>
        <v>1</v>
      </c>
      <c r="AK23" s="657">
        <f t="shared" si="11"/>
        <v>5</v>
      </c>
      <c r="AL23" s="657">
        <f t="shared" si="11"/>
        <v>0</v>
      </c>
      <c r="AM23" s="657">
        <f t="shared" si="11"/>
        <v>0</v>
      </c>
      <c r="AN23" s="657">
        <f t="shared" si="11"/>
        <v>36</v>
      </c>
      <c r="AO23" s="657">
        <f t="shared" si="11"/>
        <v>20</v>
      </c>
      <c r="AP23" s="657">
        <f t="shared" si="11"/>
        <v>7</v>
      </c>
      <c r="AQ23" s="657">
        <f t="shared" si="11"/>
        <v>0</v>
      </c>
      <c r="AR23" s="657">
        <f t="shared" si="11"/>
        <v>0</v>
      </c>
      <c r="AS23" s="657">
        <f t="shared" si="11"/>
        <v>1</v>
      </c>
      <c r="AT23" s="657">
        <f t="shared" si="11"/>
        <v>0</v>
      </c>
      <c r="AU23" s="657">
        <f t="shared" si="11"/>
        <v>0</v>
      </c>
      <c r="AV23" s="657">
        <f t="shared" si="11"/>
        <v>4</v>
      </c>
      <c r="AW23" s="663">
        <f t="shared" si="11"/>
        <v>0</v>
      </c>
    </row>
    <row r="24" spans="2:49" ht="20.25" customHeight="1">
      <c r="B24" s="670" t="s">
        <v>548</v>
      </c>
      <c r="C24" s="669"/>
      <c r="D24" s="655">
        <f>SUM(D37+D38)</f>
        <v>83</v>
      </c>
      <c r="E24" s="656">
        <f>SUM(E37,E38)</f>
        <v>50</v>
      </c>
      <c r="F24" s="657">
        <f aca="true" t="shared" si="12" ref="F24:X24">SUM(F37,F38)</f>
        <v>2</v>
      </c>
      <c r="G24" s="657">
        <f t="shared" si="12"/>
        <v>4</v>
      </c>
      <c r="H24" s="657">
        <f t="shared" si="12"/>
        <v>5</v>
      </c>
      <c r="I24" s="657">
        <f t="shared" si="12"/>
        <v>3</v>
      </c>
      <c r="J24" s="657">
        <f t="shared" si="12"/>
        <v>1</v>
      </c>
      <c r="K24" s="657">
        <f t="shared" si="12"/>
        <v>1</v>
      </c>
      <c r="L24" s="657">
        <f t="shared" si="12"/>
        <v>0</v>
      </c>
      <c r="M24" s="657">
        <f t="shared" si="12"/>
        <v>1</v>
      </c>
      <c r="N24" s="657">
        <f t="shared" si="12"/>
        <v>0</v>
      </c>
      <c r="O24" s="657">
        <f t="shared" si="12"/>
        <v>2</v>
      </c>
      <c r="P24" s="657">
        <f t="shared" si="12"/>
        <v>0</v>
      </c>
      <c r="Q24" s="657">
        <f t="shared" si="12"/>
        <v>15</v>
      </c>
      <c r="R24" s="657">
        <f t="shared" si="12"/>
        <v>8</v>
      </c>
      <c r="S24" s="657">
        <f t="shared" si="12"/>
        <v>2</v>
      </c>
      <c r="T24" s="657">
        <f t="shared" si="12"/>
        <v>11</v>
      </c>
      <c r="U24" s="657">
        <f t="shared" si="12"/>
        <v>0</v>
      </c>
      <c r="V24" s="657">
        <f t="shared" si="12"/>
        <v>0</v>
      </c>
      <c r="W24" s="657">
        <f t="shared" si="12"/>
        <v>1</v>
      </c>
      <c r="X24" s="657">
        <f t="shared" si="12"/>
        <v>0</v>
      </c>
      <c r="Y24" s="655"/>
      <c r="Z24" s="658"/>
      <c r="AA24" s="657">
        <f>SUM(AA37,AA38)</f>
        <v>2</v>
      </c>
      <c r="AB24" s="657">
        <f aca="true" t="shared" si="13" ref="AB24:AW24">SUM(AB37,AB38)</f>
        <v>0</v>
      </c>
      <c r="AC24" s="657">
        <f t="shared" si="13"/>
        <v>0</v>
      </c>
      <c r="AD24" s="657">
        <f t="shared" si="13"/>
        <v>5</v>
      </c>
      <c r="AE24" s="657">
        <f t="shared" si="13"/>
        <v>6</v>
      </c>
      <c r="AF24" s="657">
        <f t="shared" si="13"/>
        <v>0</v>
      </c>
      <c r="AG24" s="657">
        <f t="shared" si="13"/>
        <v>0</v>
      </c>
      <c r="AH24" s="657">
        <f t="shared" si="13"/>
        <v>2</v>
      </c>
      <c r="AI24" s="657">
        <f t="shared" si="13"/>
        <v>2</v>
      </c>
      <c r="AJ24" s="657">
        <f t="shared" si="13"/>
        <v>0</v>
      </c>
      <c r="AK24" s="657">
        <f t="shared" si="13"/>
        <v>3</v>
      </c>
      <c r="AL24" s="657">
        <f t="shared" si="13"/>
        <v>0</v>
      </c>
      <c r="AM24" s="657">
        <f t="shared" si="13"/>
        <v>1</v>
      </c>
      <c r="AN24" s="657">
        <f t="shared" si="13"/>
        <v>4</v>
      </c>
      <c r="AO24" s="657">
        <f t="shared" si="13"/>
        <v>3</v>
      </c>
      <c r="AP24" s="657">
        <f t="shared" si="13"/>
        <v>1</v>
      </c>
      <c r="AQ24" s="657">
        <f t="shared" si="13"/>
        <v>0</v>
      </c>
      <c r="AR24" s="657">
        <f t="shared" si="13"/>
        <v>0</v>
      </c>
      <c r="AS24" s="657">
        <f t="shared" si="13"/>
        <v>0</v>
      </c>
      <c r="AT24" s="657">
        <f t="shared" si="13"/>
        <v>2</v>
      </c>
      <c r="AU24" s="657">
        <f t="shared" si="13"/>
        <v>0</v>
      </c>
      <c r="AV24" s="657">
        <f t="shared" si="13"/>
        <v>0</v>
      </c>
      <c r="AW24" s="663">
        <f t="shared" si="13"/>
        <v>0</v>
      </c>
    </row>
    <row r="25" spans="2:49" ht="20.25" customHeight="1">
      <c r="B25" s="672"/>
      <c r="C25" s="673"/>
      <c r="D25" s="655"/>
      <c r="E25" s="656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5"/>
      <c r="Z25" s="658"/>
      <c r="AA25" s="657"/>
      <c r="AB25" s="657"/>
      <c r="AC25" s="657"/>
      <c r="AD25" s="657"/>
      <c r="AE25" s="657"/>
      <c r="AF25" s="657"/>
      <c r="AG25" s="657"/>
      <c r="AH25" s="657"/>
      <c r="AI25" s="657"/>
      <c r="AJ25" s="657"/>
      <c r="AK25" s="657"/>
      <c r="AL25" s="657"/>
      <c r="AM25" s="657"/>
      <c r="AN25" s="657"/>
      <c r="AO25" s="657"/>
      <c r="AP25" s="657"/>
      <c r="AQ25" s="657"/>
      <c r="AR25" s="657"/>
      <c r="AS25" s="657"/>
      <c r="AT25" s="657"/>
      <c r="AU25" s="657"/>
      <c r="AV25" s="657"/>
      <c r="AW25" s="663"/>
    </row>
    <row r="26" spans="2:49" ht="20.25" customHeight="1">
      <c r="B26" s="668" t="s">
        <v>549</v>
      </c>
      <c r="C26" s="669"/>
      <c r="D26" s="655">
        <f>SUM(D43,D51)</f>
        <v>74</v>
      </c>
      <c r="E26" s="656">
        <f>SUM(E43,E51)</f>
        <v>43</v>
      </c>
      <c r="F26" s="657">
        <f aca="true" t="shared" si="14" ref="F26:W26">SUM(F43,F51)</f>
        <v>2</v>
      </c>
      <c r="G26" s="657">
        <f t="shared" si="14"/>
        <v>4</v>
      </c>
      <c r="H26" s="657">
        <f t="shared" si="14"/>
        <v>5</v>
      </c>
      <c r="I26" s="657">
        <f t="shared" si="14"/>
        <v>1</v>
      </c>
      <c r="J26" s="657">
        <f t="shared" si="14"/>
        <v>0</v>
      </c>
      <c r="K26" s="657">
        <f t="shared" si="14"/>
        <v>3</v>
      </c>
      <c r="L26" s="657">
        <f t="shared" si="14"/>
        <v>1</v>
      </c>
      <c r="M26" s="657">
        <f t="shared" si="14"/>
        <v>3</v>
      </c>
      <c r="N26" s="657">
        <f t="shared" si="14"/>
        <v>0</v>
      </c>
      <c r="O26" s="657">
        <f t="shared" si="14"/>
        <v>2</v>
      </c>
      <c r="P26" s="657">
        <f t="shared" si="14"/>
        <v>0</v>
      </c>
      <c r="Q26" s="657">
        <f t="shared" si="14"/>
        <v>8</v>
      </c>
      <c r="R26" s="657">
        <f t="shared" si="14"/>
        <v>5</v>
      </c>
      <c r="S26" s="657">
        <f t="shared" si="14"/>
        <v>0</v>
      </c>
      <c r="T26" s="657">
        <f t="shared" si="14"/>
        <v>16</v>
      </c>
      <c r="U26" s="657">
        <f t="shared" si="14"/>
        <v>0</v>
      </c>
      <c r="V26" s="657">
        <f t="shared" si="14"/>
        <v>0</v>
      </c>
      <c r="W26" s="657">
        <f t="shared" si="14"/>
        <v>0</v>
      </c>
      <c r="X26" s="657">
        <f>SUM(X43,X51)</f>
        <v>0</v>
      </c>
      <c r="Y26" s="655"/>
      <c r="Z26" s="658"/>
      <c r="AA26" s="657">
        <f aca="true" t="shared" si="15" ref="AA26:AR26">SUM(AA43,AA51)</f>
        <v>1</v>
      </c>
      <c r="AB26" s="657">
        <f t="shared" si="15"/>
        <v>1</v>
      </c>
      <c r="AC26" s="657">
        <f t="shared" si="15"/>
        <v>2</v>
      </c>
      <c r="AD26" s="657">
        <f t="shared" si="15"/>
        <v>2</v>
      </c>
      <c r="AE26" s="657">
        <f t="shared" si="15"/>
        <v>10</v>
      </c>
      <c r="AF26" s="657">
        <f t="shared" si="15"/>
        <v>1</v>
      </c>
      <c r="AG26" s="657">
        <f t="shared" si="15"/>
        <v>1</v>
      </c>
      <c r="AH26" s="657">
        <f t="shared" si="15"/>
        <v>1</v>
      </c>
      <c r="AI26" s="657">
        <f t="shared" si="15"/>
        <v>3</v>
      </c>
      <c r="AJ26" s="657">
        <f t="shared" si="15"/>
        <v>0</v>
      </c>
      <c r="AK26" s="657">
        <f t="shared" si="15"/>
        <v>2</v>
      </c>
      <c r="AL26" s="657">
        <f t="shared" si="15"/>
        <v>0</v>
      </c>
      <c r="AM26" s="657">
        <f t="shared" si="15"/>
        <v>0</v>
      </c>
      <c r="AN26" s="657">
        <f t="shared" si="15"/>
        <v>8</v>
      </c>
      <c r="AO26" s="657">
        <f t="shared" si="15"/>
        <v>0</v>
      </c>
      <c r="AP26" s="657">
        <f t="shared" si="15"/>
        <v>0</v>
      </c>
      <c r="AQ26" s="657">
        <f t="shared" si="15"/>
        <v>0</v>
      </c>
      <c r="AR26" s="657">
        <f t="shared" si="15"/>
        <v>0</v>
      </c>
      <c r="AS26" s="657">
        <f>SUM(AS43,AS51)</f>
        <v>0</v>
      </c>
      <c r="AT26" s="657">
        <f>SUM(AT43,AT51)</f>
        <v>0</v>
      </c>
      <c r="AU26" s="657">
        <f>SUM(AU43,AU51)</f>
        <v>0</v>
      </c>
      <c r="AV26" s="657">
        <f>SUM(AV43,AV51)</f>
        <v>1</v>
      </c>
      <c r="AW26" s="663">
        <f>SUM(AW43,AW51)</f>
        <v>1</v>
      </c>
    </row>
    <row r="27" spans="2:49" ht="20.25" customHeight="1">
      <c r="B27" s="670" t="s">
        <v>550</v>
      </c>
      <c r="C27" s="669"/>
      <c r="D27" s="655">
        <f>SUM(D31+D44+D53+D54+D55+D56+D57+D59)</f>
        <v>352</v>
      </c>
      <c r="E27" s="656">
        <f>SUM(E31,E44,E53,E54,E55,E56,E57,E59)</f>
        <v>156</v>
      </c>
      <c r="F27" s="657">
        <f aca="true" t="shared" si="16" ref="F27:X27">SUM(F31,F44,F53,F54,F55,F56,F57,F59)</f>
        <v>23</v>
      </c>
      <c r="G27" s="657">
        <f t="shared" si="16"/>
        <v>38</v>
      </c>
      <c r="H27" s="657">
        <f t="shared" si="16"/>
        <v>43</v>
      </c>
      <c r="I27" s="657">
        <f t="shared" si="16"/>
        <v>14</v>
      </c>
      <c r="J27" s="657">
        <f t="shared" si="16"/>
        <v>7</v>
      </c>
      <c r="K27" s="657">
        <f t="shared" si="16"/>
        <v>19</v>
      </c>
      <c r="L27" s="657">
        <f t="shared" si="16"/>
        <v>2</v>
      </c>
      <c r="M27" s="657">
        <f t="shared" si="16"/>
        <v>12</v>
      </c>
      <c r="N27" s="657">
        <f t="shared" si="16"/>
        <v>10</v>
      </c>
      <c r="O27" s="657">
        <f t="shared" si="16"/>
        <v>3</v>
      </c>
      <c r="P27" s="657">
        <f t="shared" si="16"/>
        <v>13</v>
      </c>
      <c r="Q27" s="657">
        <f t="shared" si="16"/>
        <v>39</v>
      </c>
      <c r="R27" s="657">
        <f t="shared" si="16"/>
        <v>17</v>
      </c>
      <c r="S27" s="657">
        <f t="shared" si="16"/>
        <v>4</v>
      </c>
      <c r="T27" s="657">
        <f t="shared" si="16"/>
        <v>35</v>
      </c>
      <c r="U27" s="657">
        <f t="shared" si="16"/>
        <v>2</v>
      </c>
      <c r="V27" s="657">
        <f t="shared" si="16"/>
        <v>4</v>
      </c>
      <c r="W27" s="657">
        <f t="shared" si="16"/>
        <v>5</v>
      </c>
      <c r="X27" s="657">
        <f t="shared" si="16"/>
        <v>1</v>
      </c>
      <c r="Y27" s="655"/>
      <c r="Z27" s="658"/>
      <c r="AA27" s="657">
        <f>SUM(AA31,AA44,AA53,AA54,AA55,AA56,AA57,AA59)</f>
        <v>14</v>
      </c>
      <c r="AB27" s="657">
        <f aca="true" t="shared" si="17" ref="AB27:AW27">SUM(AB31,AB44,AB53,AB54,AB55,AB56,AB57,AB59)</f>
        <v>7</v>
      </c>
      <c r="AC27" s="657">
        <f t="shared" si="17"/>
        <v>5</v>
      </c>
      <c r="AD27" s="657">
        <f t="shared" si="17"/>
        <v>8</v>
      </c>
      <c r="AE27" s="657">
        <f t="shared" si="17"/>
        <v>28</v>
      </c>
      <c r="AF27" s="657">
        <f t="shared" si="17"/>
        <v>4</v>
      </c>
      <c r="AG27" s="657">
        <f t="shared" si="17"/>
        <v>0</v>
      </c>
      <c r="AH27" s="657">
        <f t="shared" si="17"/>
        <v>11</v>
      </c>
      <c r="AI27" s="657">
        <f t="shared" si="17"/>
        <v>6</v>
      </c>
      <c r="AJ27" s="657">
        <f t="shared" si="17"/>
        <v>1</v>
      </c>
      <c r="AK27" s="657">
        <f t="shared" si="17"/>
        <v>11</v>
      </c>
      <c r="AL27" s="657">
        <f t="shared" si="17"/>
        <v>0</v>
      </c>
      <c r="AM27" s="657">
        <f t="shared" si="17"/>
        <v>1</v>
      </c>
      <c r="AN27" s="657">
        <f t="shared" si="17"/>
        <v>29</v>
      </c>
      <c r="AO27" s="657">
        <f t="shared" si="17"/>
        <v>10</v>
      </c>
      <c r="AP27" s="657">
        <f t="shared" si="17"/>
        <v>13</v>
      </c>
      <c r="AQ27" s="657">
        <f t="shared" si="17"/>
        <v>1</v>
      </c>
      <c r="AR27" s="657">
        <f t="shared" si="17"/>
        <v>0</v>
      </c>
      <c r="AS27" s="657">
        <f t="shared" si="17"/>
        <v>5</v>
      </c>
      <c r="AT27" s="657">
        <f t="shared" si="17"/>
        <v>21</v>
      </c>
      <c r="AU27" s="657">
        <f t="shared" si="17"/>
        <v>1</v>
      </c>
      <c r="AV27" s="657">
        <f t="shared" si="17"/>
        <v>2</v>
      </c>
      <c r="AW27" s="663">
        <f t="shared" si="17"/>
        <v>3</v>
      </c>
    </row>
    <row r="28" spans="2:49" ht="20.25" customHeight="1">
      <c r="B28" s="653"/>
      <c r="C28" s="654"/>
      <c r="D28" s="655"/>
      <c r="E28" s="656"/>
      <c r="F28" s="657"/>
      <c r="G28" s="657"/>
      <c r="H28" s="657"/>
      <c r="I28" s="657"/>
      <c r="J28" s="657"/>
      <c r="K28" s="657"/>
      <c r="L28" s="657"/>
      <c r="M28" s="657"/>
      <c r="N28" s="657"/>
      <c r="O28" s="657"/>
      <c r="P28" s="657"/>
      <c r="Q28" s="657"/>
      <c r="R28" s="657"/>
      <c r="S28" s="657"/>
      <c r="T28" s="657"/>
      <c r="U28" s="657"/>
      <c r="V28" s="657"/>
      <c r="W28" s="657"/>
      <c r="X28" s="657"/>
      <c r="Y28" s="658"/>
      <c r="Z28" s="658"/>
      <c r="AA28" s="657"/>
      <c r="AB28" s="657"/>
      <c r="AC28" s="657"/>
      <c r="AD28" s="657"/>
      <c r="AE28" s="657"/>
      <c r="AF28" s="657"/>
      <c r="AG28" s="657"/>
      <c r="AH28" s="657"/>
      <c r="AI28" s="657"/>
      <c r="AJ28" s="657"/>
      <c r="AK28" s="657"/>
      <c r="AL28" s="657"/>
      <c r="AM28" s="657"/>
      <c r="AN28" s="657"/>
      <c r="AO28" s="657"/>
      <c r="AP28" s="657"/>
      <c r="AQ28" s="657"/>
      <c r="AR28" s="655"/>
      <c r="AS28" s="659"/>
      <c r="AT28" s="659"/>
      <c r="AU28" s="659"/>
      <c r="AV28" s="659"/>
      <c r="AW28" s="660"/>
    </row>
    <row r="29" spans="2:49" ht="20.25" customHeight="1">
      <c r="B29" s="553"/>
      <c r="C29" s="606" t="s">
        <v>551</v>
      </c>
      <c r="D29" s="655">
        <v>2994</v>
      </c>
      <c r="E29" s="656">
        <v>737</v>
      </c>
      <c r="F29" s="657">
        <v>127</v>
      </c>
      <c r="G29" s="657">
        <v>184</v>
      </c>
      <c r="H29" s="657">
        <v>275</v>
      </c>
      <c r="I29" s="657">
        <v>82</v>
      </c>
      <c r="J29" s="657">
        <v>54</v>
      </c>
      <c r="K29" s="657">
        <v>88</v>
      </c>
      <c r="L29" s="657">
        <v>47</v>
      </c>
      <c r="M29" s="657">
        <v>117</v>
      </c>
      <c r="N29" s="657">
        <v>56</v>
      </c>
      <c r="O29" s="657">
        <v>58</v>
      </c>
      <c r="P29" s="657">
        <v>6</v>
      </c>
      <c r="Q29" s="657">
        <v>248</v>
      </c>
      <c r="R29" s="657">
        <v>185</v>
      </c>
      <c r="S29" s="657">
        <v>47</v>
      </c>
      <c r="T29" s="657">
        <v>223</v>
      </c>
      <c r="U29" s="657">
        <v>32</v>
      </c>
      <c r="V29" s="657">
        <v>50</v>
      </c>
      <c r="W29" s="657">
        <v>41</v>
      </c>
      <c r="X29" s="657">
        <v>12</v>
      </c>
      <c r="Y29" s="655"/>
      <c r="Z29" s="658"/>
      <c r="AA29" s="657">
        <v>97</v>
      </c>
      <c r="AB29" s="657">
        <v>67</v>
      </c>
      <c r="AC29" s="657">
        <v>30</v>
      </c>
      <c r="AD29" s="657">
        <v>91</v>
      </c>
      <c r="AE29" s="657">
        <v>219</v>
      </c>
      <c r="AF29" s="657">
        <v>43</v>
      </c>
      <c r="AG29" s="657">
        <v>11</v>
      </c>
      <c r="AH29" s="657">
        <v>107</v>
      </c>
      <c r="AI29" s="657">
        <v>75</v>
      </c>
      <c r="AJ29" s="657">
        <v>11</v>
      </c>
      <c r="AK29" s="657">
        <v>99</v>
      </c>
      <c r="AL29" s="657">
        <v>11</v>
      </c>
      <c r="AM29" s="657">
        <v>22</v>
      </c>
      <c r="AN29" s="657">
        <v>139</v>
      </c>
      <c r="AO29" s="657">
        <v>129</v>
      </c>
      <c r="AP29" s="657">
        <v>145</v>
      </c>
      <c r="AQ29" s="657">
        <v>16</v>
      </c>
      <c r="AR29" s="657">
        <v>16</v>
      </c>
      <c r="AS29" s="657">
        <v>33</v>
      </c>
      <c r="AT29" s="657">
        <v>206</v>
      </c>
      <c r="AU29" s="657">
        <v>3</v>
      </c>
      <c r="AV29" s="657">
        <v>27</v>
      </c>
      <c r="AW29" s="663">
        <v>44</v>
      </c>
    </row>
    <row r="30" spans="2:49" ht="20.25" customHeight="1">
      <c r="B30" s="553"/>
      <c r="C30" s="674" t="s">
        <v>552</v>
      </c>
      <c r="D30" s="655">
        <v>1739</v>
      </c>
      <c r="E30" s="656">
        <v>453</v>
      </c>
      <c r="F30" s="657">
        <v>72</v>
      </c>
      <c r="G30" s="657">
        <v>103</v>
      </c>
      <c r="H30" s="657">
        <v>122</v>
      </c>
      <c r="I30" s="657">
        <v>41</v>
      </c>
      <c r="J30" s="657">
        <v>48</v>
      </c>
      <c r="K30" s="657">
        <v>51</v>
      </c>
      <c r="L30" s="657">
        <v>32</v>
      </c>
      <c r="M30" s="657">
        <v>48</v>
      </c>
      <c r="N30" s="657">
        <v>30</v>
      </c>
      <c r="O30" s="657">
        <v>44</v>
      </c>
      <c r="P30" s="657">
        <v>9</v>
      </c>
      <c r="Q30" s="657">
        <v>128</v>
      </c>
      <c r="R30" s="657">
        <v>66</v>
      </c>
      <c r="S30" s="657">
        <v>17</v>
      </c>
      <c r="T30" s="657">
        <v>110</v>
      </c>
      <c r="U30" s="657">
        <v>20</v>
      </c>
      <c r="V30" s="657">
        <v>21</v>
      </c>
      <c r="W30" s="657">
        <v>25</v>
      </c>
      <c r="X30" s="657">
        <v>3</v>
      </c>
      <c r="Y30" s="658"/>
      <c r="Z30" s="658"/>
      <c r="AA30" s="657">
        <v>60</v>
      </c>
      <c r="AB30" s="657">
        <v>47</v>
      </c>
      <c r="AC30" s="657">
        <v>17</v>
      </c>
      <c r="AD30" s="657">
        <v>35</v>
      </c>
      <c r="AE30" s="657">
        <v>120</v>
      </c>
      <c r="AF30" s="657">
        <v>23</v>
      </c>
      <c r="AG30" s="657">
        <v>10</v>
      </c>
      <c r="AH30" s="657">
        <v>68</v>
      </c>
      <c r="AI30" s="657">
        <v>51</v>
      </c>
      <c r="AJ30" s="657">
        <v>19</v>
      </c>
      <c r="AK30" s="657">
        <v>46</v>
      </c>
      <c r="AL30" s="657">
        <v>20</v>
      </c>
      <c r="AM30" s="657">
        <v>22</v>
      </c>
      <c r="AN30" s="657">
        <v>95</v>
      </c>
      <c r="AO30" s="657">
        <v>84</v>
      </c>
      <c r="AP30" s="657">
        <v>63</v>
      </c>
      <c r="AQ30" s="657">
        <v>19</v>
      </c>
      <c r="AR30" s="657">
        <v>8</v>
      </c>
      <c r="AS30" s="657">
        <v>48</v>
      </c>
      <c r="AT30" s="657">
        <v>133</v>
      </c>
      <c r="AU30" s="657">
        <v>0</v>
      </c>
      <c r="AV30" s="657">
        <v>33</v>
      </c>
      <c r="AW30" s="663">
        <v>0</v>
      </c>
    </row>
    <row r="31" spans="2:49" ht="20.25" customHeight="1">
      <c r="B31" s="553"/>
      <c r="C31" s="674" t="s">
        <v>553</v>
      </c>
      <c r="D31" s="655">
        <v>277</v>
      </c>
      <c r="E31" s="656">
        <v>97</v>
      </c>
      <c r="F31" s="657">
        <v>19</v>
      </c>
      <c r="G31" s="657">
        <v>32</v>
      </c>
      <c r="H31" s="657">
        <v>36</v>
      </c>
      <c r="I31" s="657">
        <v>13</v>
      </c>
      <c r="J31" s="657">
        <v>7</v>
      </c>
      <c r="K31" s="657">
        <v>19</v>
      </c>
      <c r="L31" s="657">
        <v>2</v>
      </c>
      <c r="M31" s="657">
        <v>10</v>
      </c>
      <c r="N31" s="657">
        <v>10</v>
      </c>
      <c r="O31" s="657">
        <v>2</v>
      </c>
      <c r="P31" s="657">
        <v>13</v>
      </c>
      <c r="Q31" s="657">
        <v>26</v>
      </c>
      <c r="R31" s="657">
        <v>17</v>
      </c>
      <c r="S31" s="657">
        <v>4</v>
      </c>
      <c r="T31" s="657">
        <v>22</v>
      </c>
      <c r="U31" s="657">
        <v>2</v>
      </c>
      <c r="V31" s="657">
        <v>4</v>
      </c>
      <c r="W31" s="657">
        <v>4</v>
      </c>
      <c r="X31" s="657">
        <v>1</v>
      </c>
      <c r="Y31" s="658"/>
      <c r="Z31" s="658"/>
      <c r="AA31" s="657">
        <v>13</v>
      </c>
      <c r="AB31" s="657">
        <v>7</v>
      </c>
      <c r="AC31" s="657">
        <v>5</v>
      </c>
      <c r="AD31" s="657">
        <v>7</v>
      </c>
      <c r="AE31" s="657">
        <v>23</v>
      </c>
      <c r="AF31" s="657">
        <v>4</v>
      </c>
      <c r="AG31" s="657">
        <v>0</v>
      </c>
      <c r="AH31" s="657">
        <v>8</v>
      </c>
      <c r="AI31" s="657">
        <v>5</v>
      </c>
      <c r="AJ31" s="657">
        <v>0</v>
      </c>
      <c r="AK31" s="657">
        <v>10</v>
      </c>
      <c r="AL31" s="657">
        <v>0</v>
      </c>
      <c r="AM31" s="657">
        <v>1</v>
      </c>
      <c r="AN31" s="657">
        <v>19</v>
      </c>
      <c r="AO31" s="657">
        <v>10</v>
      </c>
      <c r="AP31" s="657">
        <v>9</v>
      </c>
      <c r="AQ31" s="657">
        <v>1</v>
      </c>
      <c r="AR31" s="657">
        <v>0</v>
      </c>
      <c r="AS31" s="657">
        <v>5</v>
      </c>
      <c r="AT31" s="657">
        <v>21</v>
      </c>
      <c r="AU31" s="657">
        <v>1</v>
      </c>
      <c r="AV31" s="657">
        <v>2</v>
      </c>
      <c r="AW31" s="663">
        <v>2</v>
      </c>
    </row>
    <row r="32" spans="2:49" ht="20.25" customHeight="1">
      <c r="B32" s="553"/>
      <c r="C32" s="674" t="s">
        <v>554</v>
      </c>
      <c r="D32" s="655">
        <v>94</v>
      </c>
      <c r="E32" s="656">
        <v>45</v>
      </c>
      <c r="F32" s="657">
        <v>3</v>
      </c>
      <c r="G32" s="657">
        <v>4</v>
      </c>
      <c r="H32" s="657">
        <v>11</v>
      </c>
      <c r="I32" s="657">
        <v>2</v>
      </c>
      <c r="J32" s="657">
        <v>1</v>
      </c>
      <c r="K32" s="657">
        <v>1</v>
      </c>
      <c r="L32" s="657">
        <v>1</v>
      </c>
      <c r="M32" s="657">
        <v>3</v>
      </c>
      <c r="N32" s="657">
        <v>1</v>
      </c>
      <c r="O32" s="657">
        <v>1</v>
      </c>
      <c r="P32" s="657">
        <v>0</v>
      </c>
      <c r="Q32" s="657">
        <v>10</v>
      </c>
      <c r="R32" s="657">
        <v>10</v>
      </c>
      <c r="S32" s="657">
        <v>6</v>
      </c>
      <c r="T32" s="657">
        <v>15</v>
      </c>
      <c r="U32" s="657">
        <v>0</v>
      </c>
      <c r="V32" s="657">
        <v>0</v>
      </c>
      <c r="W32" s="657">
        <v>2</v>
      </c>
      <c r="X32" s="657">
        <v>0</v>
      </c>
      <c r="Y32" s="658"/>
      <c r="Z32" s="658"/>
      <c r="AA32" s="657">
        <v>3</v>
      </c>
      <c r="AB32" s="657">
        <v>1</v>
      </c>
      <c r="AC32" s="657">
        <v>2</v>
      </c>
      <c r="AD32" s="657">
        <v>0</v>
      </c>
      <c r="AE32" s="657">
        <v>9</v>
      </c>
      <c r="AF32" s="657">
        <v>1</v>
      </c>
      <c r="AG32" s="657">
        <v>1</v>
      </c>
      <c r="AH32" s="657">
        <v>4</v>
      </c>
      <c r="AI32" s="657">
        <v>4</v>
      </c>
      <c r="AJ32" s="657">
        <v>0</v>
      </c>
      <c r="AK32" s="657">
        <v>1</v>
      </c>
      <c r="AL32" s="657">
        <v>0</v>
      </c>
      <c r="AM32" s="657">
        <v>1</v>
      </c>
      <c r="AN32" s="657">
        <v>4</v>
      </c>
      <c r="AO32" s="657">
        <v>4</v>
      </c>
      <c r="AP32" s="657">
        <v>3</v>
      </c>
      <c r="AQ32" s="657">
        <v>0</v>
      </c>
      <c r="AR32" s="657">
        <v>0</v>
      </c>
      <c r="AS32" s="657">
        <v>1</v>
      </c>
      <c r="AT32" s="657">
        <v>1</v>
      </c>
      <c r="AU32" s="657">
        <v>0</v>
      </c>
      <c r="AV32" s="657">
        <v>1</v>
      </c>
      <c r="AW32" s="663">
        <v>1</v>
      </c>
    </row>
    <row r="33" spans="2:49" ht="20.25" customHeight="1">
      <c r="B33" s="553"/>
      <c r="C33" s="674" t="s">
        <v>555</v>
      </c>
      <c r="D33" s="655">
        <v>86</v>
      </c>
      <c r="E33" s="656">
        <v>27</v>
      </c>
      <c r="F33" s="657">
        <v>8</v>
      </c>
      <c r="G33" s="657">
        <v>6</v>
      </c>
      <c r="H33" s="657">
        <v>10</v>
      </c>
      <c r="I33" s="657">
        <v>0</v>
      </c>
      <c r="J33" s="657">
        <v>2</v>
      </c>
      <c r="K33" s="657">
        <v>3</v>
      </c>
      <c r="L33" s="657">
        <v>0</v>
      </c>
      <c r="M33" s="657">
        <v>4</v>
      </c>
      <c r="N33" s="657">
        <v>5</v>
      </c>
      <c r="O33" s="657">
        <v>2</v>
      </c>
      <c r="P33" s="657">
        <v>0</v>
      </c>
      <c r="Q33" s="657">
        <v>16</v>
      </c>
      <c r="R33" s="657">
        <v>17</v>
      </c>
      <c r="S33" s="657">
        <v>2</v>
      </c>
      <c r="T33" s="657">
        <v>6</v>
      </c>
      <c r="U33" s="657">
        <v>1</v>
      </c>
      <c r="V33" s="657">
        <v>1</v>
      </c>
      <c r="W33" s="657">
        <v>0</v>
      </c>
      <c r="X33" s="657">
        <v>0</v>
      </c>
      <c r="Y33" s="658"/>
      <c r="Z33" s="658"/>
      <c r="AA33" s="657">
        <v>1</v>
      </c>
      <c r="AB33" s="657">
        <v>2</v>
      </c>
      <c r="AC33" s="657">
        <v>1</v>
      </c>
      <c r="AD33" s="657">
        <v>3</v>
      </c>
      <c r="AE33" s="657">
        <v>9</v>
      </c>
      <c r="AF33" s="657">
        <v>1</v>
      </c>
      <c r="AG33" s="657">
        <v>0</v>
      </c>
      <c r="AH33" s="657">
        <v>5</v>
      </c>
      <c r="AI33" s="657">
        <v>2</v>
      </c>
      <c r="AJ33" s="657">
        <v>0</v>
      </c>
      <c r="AK33" s="657">
        <v>3</v>
      </c>
      <c r="AL33" s="657">
        <v>0</v>
      </c>
      <c r="AM33" s="657">
        <v>0</v>
      </c>
      <c r="AN33" s="657">
        <v>9</v>
      </c>
      <c r="AO33" s="657">
        <v>4</v>
      </c>
      <c r="AP33" s="657">
        <v>1</v>
      </c>
      <c r="AQ33" s="657">
        <v>0</v>
      </c>
      <c r="AR33" s="657">
        <v>0</v>
      </c>
      <c r="AS33" s="657">
        <v>0</v>
      </c>
      <c r="AT33" s="657">
        <v>0</v>
      </c>
      <c r="AU33" s="657">
        <v>0</v>
      </c>
      <c r="AV33" s="657">
        <v>0</v>
      </c>
      <c r="AW33" s="663">
        <v>0</v>
      </c>
    </row>
    <row r="34" spans="2:49" ht="20.25" customHeight="1" hidden="1">
      <c r="B34" s="553"/>
      <c r="C34" s="675"/>
      <c r="D34" s="655"/>
      <c r="E34" s="656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8"/>
      <c r="Z34" s="658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  <c r="AM34" s="657"/>
      <c r="AN34" s="657"/>
      <c r="AO34" s="657"/>
      <c r="AP34" s="657"/>
      <c r="AQ34" s="657"/>
      <c r="AR34" s="657"/>
      <c r="AS34" s="657"/>
      <c r="AT34" s="657"/>
      <c r="AU34" s="657"/>
      <c r="AV34" s="657"/>
      <c r="AW34" s="663"/>
    </row>
    <row r="35" spans="2:49" ht="20.25" customHeight="1">
      <c r="B35" s="553"/>
      <c r="C35" s="674" t="s">
        <v>556</v>
      </c>
      <c r="D35" s="655">
        <v>66</v>
      </c>
      <c r="E35" s="656">
        <v>28</v>
      </c>
      <c r="F35" s="657">
        <v>4</v>
      </c>
      <c r="G35" s="657">
        <v>8</v>
      </c>
      <c r="H35" s="657">
        <v>9</v>
      </c>
      <c r="I35" s="657">
        <v>1</v>
      </c>
      <c r="J35" s="657">
        <v>1</v>
      </c>
      <c r="K35" s="657">
        <v>2</v>
      </c>
      <c r="L35" s="657">
        <v>1</v>
      </c>
      <c r="M35" s="657">
        <v>4</v>
      </c>
      <c r="N35" s="657">
        <v>4</v>
      </c>
      <c r="O35" s="657">
        <v>3</v>
      </c>
      <c r="P35" s="657">
        <v>0</v>
      </c>
      <c r="Q35" s="657">
        <v>13</v>
      </c>
      <c r="R35" s="657">
        <v>0</v>
      </c>
      <c r="S35" s="657">
        <v>0</v>
      </c>
      <c r="T35" s="657">
        <v>9</v>
      </c>
      <c r="U35" s="657">
        <v>0</v>
      </c>
      <c r="V35" s="657">
        <v>1</v>
      </c>
      <c r="W35" s="657">
        <v>1</v>
      </c>
      <c r="X35" s="657">
        <v>0</v>
      </c>
      <c r="Y35" s="658"/>
      <c r="Z35" s="658"/>
      <c r="AA35" s="657">
        <v>8</v>
      </c>
      <c r="AB35" s="657">
        <v>2</v>
      </c>
      <c r="AC35" s="657">
        <v>2</v>
      </c>
      <c r="AD35" s="657">
        <v>1</v>
      </c>
      <c r="AE35" s="657">
        <v>8</v>
      </c>
      <c r="AF35" s="657">
        <v>0</v>
      </c>
      <c r="AG35" s="657">
        <v>0</v>
      </c>
      <c r="AH35" s="657">
        <v>4</v>
      </c>
      <c r="AI35" s="657">
        <v>2</v>
      </c>
      <c r="AJ35" s="657">
        <v>1</v>
      </c>
      <c r="AK35" s="657">
        <v>0</v>
      </c>
      <c r="AL35" s="657">
        <v>0</v>
      </c>
      <c r="AM35" s="657">
        <v>0</v>
      </c>
      <c r="AN35" s="657">
        <v>7</v>
      </c>
      <c r="AO35" s="657">
        <v>4</v>
      </c>
      <c r="AP35" s="657">
        <v>4</v>
      </c>
      <c r="AQ35" s="657">
        <v>0</v>
      </c>
      <c r="AR35" s="657">
        <v>0</v>
      </c>
      <c r="AS35" s="657">
        <v>1</v>
      </c>
      <c r="AT35" s="657">
        <v>0</v>
      </c>
      <c r="AU35" s="657">
        <v>0</v>
      </c>
      <c r="AV35" s="657">
        <v>1</v>
      </c>
      <c r="AW35" s="663">
        <v>0</v>
      </c>
    </row>
    <row r="36" spans="2:49" ht="20.25" customHeight="1">
      <c r="B36" s="553"/>
      <c r="C36" s="674" t="s">
        <v>557</v>
      </c>
      <c r="D36" s="655">
        <v>67</v>
      </c>
      <c r="E36" s="656">
        <v>38</v>
      </c>
      <c r="F36" s="657">
        <v>7</v>
      </c>
      <c r="G36" s="657">
        <v>9</v>
      </c>
      <c r="H36" s="657">
        <v>14</v>
      </c>
      <c r="I36" s="657">
        <v>2</v>
      </c>
      <c r="J36" s="657">
        <v>2</v>
      </c>
      <c r="K36" s="657">
        <v>6</v>
      </c>
      <c r="L36" s="657">
        <v>2</v>
      </c>
      <c r="M36" s="657">
        <v>4</v>
      </c>
      <c r="N36" s="657">
        <v>4</v>
      </c>
      <c r="O36" s="657">
        <v>1</v>
      </c>
      <c r="P36" s="657">
        <v>1</v>
      </c>
      <c r="Q36" s="657">
        <v>14</v>
      </c>
      <c r="R36" s="657">
        <v>3</v>
      </c>
      <c r="S36" s="657">
        <v>2</v>
      </c>
      <c r="T36" s="657">
        <v>11</v>
      </c>
      <c r="U36" s="657">
        <v>1</v>
      </c>
      <c r="V36" s="657">
        <v>1</v>
      </c>
      <c r="W36" s="657">
        <v>1</v>
      </c>
      <c r="X36" s="657">
        <v>1</v>
      </c>
      <c r="Y36" s="658"/>
      <c r="Z36" s="658"/>
      <c r="AA36" s="657">
        <v>4</v>
      </c>
      <c r="AB36" s="657">
        <v>4</v>
      </c>
      <c r="AC36" s="657">
        <v>3</v>
      </c>
      <c r="AD36" s="657">
        <v>2</v>
      </c>
      <c r="AE36" s="657">
        <v>9</v>
      </c>
      <c r="AF36" s="657">
        <v>2</v>
      </c>
      <c r="AG36" s="657">
        <v>0</v>
      </c>
      <c r="AH36" s="657">
        <v>4</v>
      </c>
      <c r="AI36" s="657">
        <v>5</v>
      </c>
      <c r="AJ36" s="657">
        <v>0</v>
      </c>
      <c r="AK36" s="657">
        <v>2</v>
      </c>
      <c r="AL36" s="657">
        <v>0</v>
      </c>
      <c r="AM36" s="657">
        <v>0</v>
      </c>
      <c r="AN36" s="657">
        <v>12</v>
      </c>
      <c r="AO36" s="657">
        <v>6</v>
      </c>
      <c r="AP36" s="657">
        <v>2</v>
      </c>
      <c r="AQ36" s="657">
        <v>0</v>
      </c>
      <c r="AR36" s="657">
        <v>0</v>
      </c>
      <c r="AS36" s="657">
        <v>0</v>
      </c>
      <c r="AT36" s="657">
        <v>0</v>
      </c>
      <c r="AU36" s="657">
        <v>0</v>
      </c>
      <c r="AV36" s="657">
        <v>2</v>
      </c>
      <c r="AW36" s="663">
        <v>0</v>
      </c>
    </row>
    <row r="37" spans="2:49" ht="20.25" customHeight="1">
      <c r="B37" s="553"/>
      <c r="C37" s="674" t="s">
        <v>558</v>
      </c>
      <c r="D37" s="655">
        <v>53</v>
      </c>
      <c r="E37" s="656">
        <v>30</v>
      </c>
      <c r="F37" s="657">
        <v>0</v>
      </c>
      <c r="G37" s="657">
        <v>1</v>
      </c>
      <c r="H37" s="657">
        <v>2</v>
      </c>
      <c r="I37" s="657">
        <v>2</v>
      </c>
      <c r="J37" s="657">
        <v>1</v>
      </c>
      <c r="K37" s="657">
        <v>0</v>
      </c>
      <c r="L37" s="657">
        <v>0</v>
      </c>
      <c r="M37" s="657">
        <v>0</v>
      </c>
      <c r="N37" s="657">
        <v>0</v>
      </c>
      <c r="O37" s="657">
        <v>1</v>
      </c>
      <c r="P37" s="657">
        <v>0</v>
      </c>
      <c r="Q37" s="657">
        <v>7</v>
      </c>
      <c r="R37" s="657">
        <v>8</v>
      </c>
      <c r="S37" s="657">
        <v>2</v>
      </c>
      <c r="T37" s="657">
        <v>7</v>
      </c>
      <c r="U37" s="657">
        <v>0</v>
      </c>
      <c r="V37" s="657">
        <v>0</v>
      </c>
      <c r="W37" s="657">
        <v>0</v>
      </c>
      <c r="X37" s="657">
        <v>0</v>
      </c>
      <c r="Y37" s="658"/>
      <c r="Z37" s="658"/>
      <c r="AA37" s="657">
        <v>1</v>
      </c>
      <c r="AB37" s="657">
        <v>0</v>
      </c>
      <c r="AC37" s="657">
        <v>0</v>
      </c>
      <c r="AD37" s="657">
        <v>3</v>
      </c>
      <c r="AE37" s="657">
        <v>4</v>
      </c>
      <c r="AF37" s="657">
        <v>0</v>
      </c>
      <c r="AG37" s="657">
        <v>0</v>
      </c>
      <c r="AH37" s="657">
        <v>1</v>
      </c>
      <c r="AI37" s="657">
        <v>1</v>
      </c>
      <c r="AJ37" s="657">
        <v>0</v>
      </c>
      <c r="AK37" s="657">
        <v>2</v>
      </c>
      <c r="AL37" s="657">
        <v>0</v>
      </c>
      <c r="AM37" s="657">
        <v>1</v>
      </c>
      <c r="AN37" s="657">
        <v>3</v>
      </c>
      <c r="AO37" s="657">
        <v>0</v>
      </c>
      <c r="AP37" s="657">
        <v>1</v>
      </c>
      <c r="AQ37" s="657">
        <v>0</v>
      </c>
      <c r="AR37" s="657">
        <v>0</v>
      </c>
      <c r="AS37" s="657">
        <v>0</v>
      </c>
      <c r="AT37" s="657">
        <v>2</v>
      </c>
      <c r="AU37" s="657">
        <v>0</v>
      </c>
      <c r="AV37" s="657">
        <v>0</v>
      </c>
      <c r="AW37" s="663">
        <v>0</v>
      </c>
    </row>
    <row r="38" spans="2:49" ht="20.25" customHeight="1">
      <c r="B38" s="553"/>
      <c r="C38" s="674" t="s">
        <v>559</v>
      </c>
      <c r="D38" s="655">
        <v>30</v>
      </c>
      <c r="E38" s="656">
        <v>20</v>
      </c>
      <c r="F38" s="657">
        <v>2</v>
      </c>
      <c r="G38" s="657">
        <v>3</v>
      </c>
      <c r="H38" s="657">
        <v>3</v>
      </c>
      <c r="I38" s="657">
        <v>1</v>
      </c>
      <c r="J38" s="657">
        <v>0</v>
      </c>
      <c r="K38" s="657">
        <v>1</v>
      </c>
      <c r="L38" s="657">
        <v>0</v>
      </c>
      <c r="M38" s="657">
        <v>1</v>
      </c>
      <c r="N38" s="657">
        <v>0</v>
      </c>
      <c r="O38" s="657">
        <v>1</v>
      </c>
      <c r="P38" s="657">
        <v>0</v>
      </c>
      <c r="Q38" s="657">
        <v>8</v>
      </c>
      <c r="R38" s="657">
        <v>0</v>
      </c>
      <c r="S38" s="657">
        <v>0</v>
      </c>
      <c r="T38" s="657">
        <v>4</v>
      </c>
      <c r="U38" s="657">
        <v>0</v>
      </c>
      <c r="V38" s="657">
        <v>0</v>
      </c>
      <c r="W38" s="657">
        <v>1</v>
      </c>
      <c r="X38" s="657">
        <v>0</v>
      </c>
      <c r="Y38" s="658"/>
      <c r="Z38" s="658"/>
      <c r="AA38" s="657">
        <v>1</v>
      </c>
      <c r="AB38" s="657">
        <v>0</v>
      </c>
      <c r="AC38" s="657">
        <v>0</v>
      </c>
      <c r="AD38" s="657">
        <v>2</v>
      </c>
      <c r="AE38" s="657">
        <v>2</v>
      </c>
      <c r="AF38" s="657">
        <v>0</v>
      </c>
      <c r="AG38" s="657">
        <v>0</v>
      </c>
      <c r="AH38" s="657">
        <v>1</v>
      </c>
      <c r="AI38" s="657">
        <v>1</v>
      </c>
      <c r="AJ38" s="657">
        <v>0</v>
      </c>
      <c r="AK38" s="657">
        <v>1</v>
      </c>
      <c r="AL38" s="657">
        <v>0</v>
      </c>
      <c r="AM38" s="657">
        <v>0</v>
      </c>
      <c r="AN38" s="657">
        <v>1</v>
      </c>
      <c r="AO38" s="657">
        <v>3</v>
      </c>
      <c r="AP38" s="657">
        <v>0</v>
      </c>
      <c r="AQ38" s="657">
        <v>0</v>
      </c>
      <c r="AR38" s="657">
        <v>0</v>
      </c>
      <c r="AS38" s="657">
        <v>0</v>
      </c>
      <c r="AT38" s="657">
        <v>0</v>
      </c>
      <c r="AU38" s="657">
        <v>0</v>
      </c>
      <c r="AV38" s="657">
        <v>0</v>
      </c>
      <c r="AW38" s="663">
        <v>0</v>
      </c>
    </row>
    <row r="39" spans="2:49" ht="20.25" customHeight="1">
      <c r="B39" s="553"/>
      <c r="C39" s="674" t="s">
        <v>560</v>
      </c>
      <c r="D39" s="655">
        <v>53</v>
      </c>
      <c r="E39" s="656">
        <v>37</v>
      </c>
      <c r="F39" s="657">
        <v>3</v>
      </c>
      <c r="G39" s="657">
        <v>3</v>
      </c>
      <c r="H39" s="657">
        <v>10</v>
      </c>
      <c r="I39" s="657">
        <v>0</v>
      </c>
      <c r="J39" s="657">
        <v>0</v>
      </c>
      <c r="K39" s="657">
        <v>2</v>
      </c>
      <c r="L39" s="657">
        <v>0</v>
      </c>
      <c r="M39" s="657">
        <v>3</v>
      </c>
      <c r="N39" s="657">
        <v>2</v>
      </c>
      <c r="O39" s="657">
        <v>2</v>
      </c>
      <c r="P39" s="657">
        <v>0</v>
      </c>
      <c r="Q39" s="657">
        <v>9</v>
      </c>
      <c r="R39" s="657">
        <v>1</v>
      </c>
      <c r="S39" s="657">
        <v>1</v>
      </c>
      <c r="T39" s="657">
        <v>11</v>
      </c>
      <c r="U39" s="657">
        <v>1</v>
      </c>
      <c r="V39" s="657">
        <v>0</v>
      </c>
      <c r="W39" s="657">
        <v>0</v>
      </c>
      <c r="X39" s="657">
        <v>0</v>
      </c>
      <c r="Y39" s="658"/>
      <c r="Z39" s="658"/>
      <c r="AA39" s="657">
        <v>2</v>
      </c>
      <c r="AB39" s="657">
        <v>0</v>
      </c>
      <c r="AC39" s="657">
        <v>0</v>
      </c>
      <c r="AD39" s="657">
        <v>0</v>
      </c>
      <c r="AE39" s="657">
        <v>6</v>
      </c>
      <c r="AF39" s="657">
        <v>0</v>
      </c>
      <c r="AG39" s="657">
        <v>0</v>
      </c>
      <c r="AH39" s="657">
        <v>3</v>
      </c>
      <c r="AI39" s="657">
        <v>2</v>
      </c>
      <c r="AJ39" s="657">
        <v>0</v>
      </c>
      <c r="AK39" s="657">
        <v>0</v>
      </c>
      <c r="AL39" s="657">
        <v>0</v>
      </c>
      <c r="AM39" s="657">
        <v>0</v>
      </c>
      <c r="AN39" s="657">
        <v>8</v>
      </c>
      <c r="AO39" s="657">
        <v>1</v>
      </c>
      <c r="AP39" s="657">
        <v>2</v>
      </c>
      <c r="AQ39" s="657">
        <v>0</v>
      </c>
      <c r="AR39" s="657">
        <v>0</v>
      </c>
      <c r="AS39" s="657">
        <v>3</v>
      </c>
      <c r="AT39" s="657">
        <v>0</v>
      </c>
      <c r="AU39" s="657">
        <v>0</v>
      </c>
      <c r="AV39" s="657">
        <v>0</v>
      </c>
      <c r="AW39" s="663">
        <v>0</v>
      </c>
    </row>
    <row r="40" spans="2:49" ht="20.25" customHeight="1" hidden="1">
      <c r="B40" s="553"/>
      <c r="C40" s="675"/>
      <c r="D40" s="655"/>
      <c r="E40" s="656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8"/>
      <c r="Z40" s="658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  <c r="AR40" s="657"/>
      <c r="AS40" s="657"/>
      <c r="AT40" s="657"/>
      <c r="AU40" s="657"/>
      <c r="AV40" s="657"/>
      <c r="AW40" s="663"/>
    </row>
    <row r="41" spans="2:49" ht="20.25" customHeight="1">
      <c r="B41" s="553"/>
      <c r="C41" s="612" t="s">
        <v>561</v>
      </c>
      <c r="D41" s="655">
        <v>62</v>
      </c>
      <c r="E41" s="656">
        <v>35</v>
      </c>
      <c r="F41" s="657">
        <v>2</v>
      </c>
      <c r="G41" s="657">
        <v>3</v>
      </c>
      <c r="H41" s="657">
        <v>6</v>
      </c>
      <c r="I41" s="657">
        <v>2</v>
      </c>
      <c r="J41" s="657">
        <v>0</v>
      </c>
      <c r="K41" s="657">
        <v>3</v>
      </c>
      <c r="L41" s="657">
        <v>0</v>
      </c>
      <c r="M41" s="657">
        <v>3</v>
      </c>
      <c r="N41" s="657">
        <v>3</v>
      </c>
      <c r="O41" s="657">
        <v>4</v>
      </c>
      <c r="P41" s="657">
        <v>0</v>
      </c>
      <c r="Q41" s="657">
        <v>10</v>
      </c>
      <c r="R41" s="657">
        <v>4</v>
      </c>
      <c r="S41" s="657">
        <v>0</v>
      </c>
      <c r="T41" s="657">
        <v>17</v>
      </c>
      <c r="U41" s="657">
        <v>0</v>
      </c>
      <c r="V41" s="657">
        <v>0</v>
      </c>
      <c r="W41" s="657">
        <v>1</v>
      </c>
      <c r="X41" s="657">
        <v>0</v>
      </c>
      <c r="Y41" s="658"/>
      <c r="Z41" s="658"/>
      <c r="AA41" s="657">
        <v>1</v>
      </c>
      <c r="AB41" s="657">
        <v>0</v>
      </c>
      <c r="AC41" s="657">
        <v>0</v>
      </c>
      <c r="AD41" s="657">
        <v>1</v>
      </c>
      <c r="AE41" s="657">
        <v>2</v>
      </c>
      <c r="AF41" s="657">
        <v>0</v>
      </c>
      <c r="AG41" s="657">
        <v>0</v>
      </c>
      <c r="AH41" s="657">
        <v>2</v>
      </c>
      <c r="AI41" s="657">
        <v>2</v>
      </c>
      <c r="AJ41" s="657">
        <v>0</v>
      </c>
      <c r="AK41" s="657">
        <v>0</v>
      </c>
      <c r="AL41" s="657">
        <v>0</v>
      </c>
      <c r="AM41" s="657">
        <v>0</v>
      </c>
      <c r="AN41" s="657">
        <v>6</v>
      </c>
      <c r="AO41" s="657">
        <v>1</v>
      </c>
      <c r="AP41" s="657">
        <v>1</v>
      </c>
      <c r="AQ41" s="657">
        <v>0</v>
      </c>
      <c r="AR41" s="657">
        <v>0</v>
      </c>
      <c r="AS41" s="657">
        <v>0</v>
      </c>
      <c r="AT41" s="657">
        <v>0</v>
      </c>
      <c r="AU41" s="657">
        <v>1</v>
      </c>
      <c r="AV41" s="657">
        <v>1</v>
      </c>
      <c r="AW41" s="663">
        <v>1</v>
      </c>
    </row>
    <row r="42" spans="2:49" ht="20.25" customHeight="1">
      <c r="B42" s="553"/>
      <c r="C42" s="612" t="s">
        <v>562</v>
      </c>
      <c r="D42" s="655">
        <v>47</v>
      </c>
      <c r="E42" s="656">
        <v>26</v>
      </c>
      <c r="F42" s="657">
        <v>4</v>
      </c>
      <c r="G42" s="657">
        <v>4</v>
      </c>
      <c r="H42" s="657">
        <v>11</v>
      </c>
      <c r="I42" s="657">
        <v>1</v>
      </c>
      <c r="J42" s="657">
        <v>1</v>
      </c>
      <c r="K42" s="657">
        <v>2</v>
      </c>
      <c r="L42" s="657">
        <v>0</v>
      </c>
      <c r="M42" s="657">
        <v>4</v>
      </c>
      <c r="N42" s="657">
        <v>5</v>
      </c>
      <c r="O42" s="657">
        <v>2</v>
      </c>
      <c r="P42" s="657">
        <v>0</v>
      </c>
      <c r="Q42" s="657">
        <v>9</v>
      </c>
      <c r="R42" s="657">
        <v>0</v>
      </c>
      <c r="S42" s="657">
        <v>0</v>
      </c>
      <c r="T42" s="657">
        <v>7</v>
      </c>
      <c r="U42" s="657">
        <v>0</v>
      </c>
      <c r="V42" s="657">
        <v>0</v>
      </c>
      <c r="W42" s="657">
        <v>0</v>
      </c>
      <c r="X42" s="657">
        <v>0</v>
      </c>
      <c r="Y42" s="658"/>
      <c r="Z42" s="658"/>
      <c r="AA42" s="657">
        <v>0</v>
      </c>
      <c r="AB42" s="657">
        <v>0</v>
      </c>
      <c r="AC42" s="657">
        <v>0</v>
      </c>
      <c r="AD42" s="657">
        <v>0</v>
      </c>
      <c r="AE42" s="657">
        <v>5</v>
      </c>
      <c r="AF42" s="657">
        <v>1</v>
      </c>
      <c r="AG42" s="657">
        <v>1</v>
      </c>
      <c r="AH42" s="657">
        <v>1</v>
      </c>
      <c r="AI42" s="657">
        <v>3</v>
      </c>
      <c r="AJ42" s="657">
        <v>0</v>
      </c>
      <c r="AK42" s="657">
        <v>1</v>
      </c>
      <c r="AL42" s="657">
        <v>0</v>
      </c>
      <c r="AM42" s="657">
        <v>0</v>
      </c>
      <c r="AN42" s="657">
        <v>6</v>
      </c>
      <c r="AO42" s="657">
        <v>15</v>
      </c>
      <c r="AP42" s="657">
        <v>1</v>
      </c>
      <c r="AQ42" s="657">
        <v>0</v>
      </c>
      <c r="AR42" s="657">
        <v>0</v>
      </c>
      <c r="AS42" s="657">
        <v>0</v>
      </c>
      <c r="AT42" s="657">
        <v>0</v>
      </c>
      <c r="AU42" s="657">
        <v>0</v>
      </c>
      <c r="AV42" s="657">
        <v>0</v>
      </c>
      <c r="AW42" s="663">
        <v>0</v>
      </c>
    </row>
    <row r="43" spans="2:49" ht="20.25" customHeight="1">
      <c r="B43" s="553"/>
      <c r="C43" s="612" t="s">
        <v>563</v>
      </c>
      <c r="D43" s="655">
        <v>74</v>
      </c>
      <c r="E43" s="656">
        <v>43</v>
      </c>
      <c r="F43" s="657">
        <v>2</v>
      </c>
      <c r="G43" s="657">
        <v>4</v>
      </c>
      <c r="H43" s="657">
        <v>5</v>
      </c>
      <c r="I43" s="657">
        <v>1</v>
      </c>
      <c r="J43" s="657">
        <v>0</v>
      </c>
      <c r="K43" s="657">
        <v>3</v>
      </c>
      <c r="L43" s="657">
        <v>1</v>
      </c>
      <c r="M43" s="657">
        <v>3</v>
      </c>
      <c r="N43" s="657">
        <v>0</v>
      </c>
      <c r="O43" s="657">
        <v>2</v>
      </c>
      <c r="P43" s="657">
        <v>0</v>
      </c>
      <c r="Q43" s="657">
        <v>8</v>
      </c>
      <c r="R43" s="657">
        <v>5</v>
      </c>
      <c r="S43" s="657">
        <v>0</v>
      </c>
      <c r="T43" s="657">
        <v>16</v>
      </c>
      <c r="U43" s="657">
        <v>0</v>
      </c>
      <c r="V43" s="657">
        <v>0</v>
      </c>
      <c r="W43" s="657">
        <v>0</v>
      </c>
      <c r="X43" s="657">
        <v>0</v>
      </c>
      <c r="Y43" s="658"/>
      <c r="Z43" s="658"/>
      <c r="AA43" s="657">
        <v>1</v>
      </c>
      <c r="AB43" s="657">
        <v>1</v>
      </c>
      <c r="AC43" s="657">
        <v>2</v>
      </c>
      <c r="AD43" s="657">
        <v>2</v>
      </c>
      <c r="AE43" s="657">
        <v>10</v>
      </c>
      <c r="AF43" s="657">
        <v>1</v>
      </c>
      <c r="AG43" s="657">
        <v>1</v>
      </c>
      <c r="AH43" s="657">
        <v>1</v>
      </c>
      <c r="AI43" s="657">
        <v>3</v>
      </c>
      <c r="AJ43" s="657">
        <v>0</v>
      </c>
      <c r="AK43" s="657">
        <v>2</v>
      </c>
      <c r="AL43" s="657">
        <v>0</v>
      </c>
      <c r="AM43" s="657">
        <v>0</v>
      </c>
      <c r="AN43" s="657">
        <v>8</v>
      </c>
      <c r="AO43" s="657">
        <v>0</v>
      </c>
      <c r="AP43" s="657">
        <v>0</v>
      </c>
      <c r="AQ43" s="657">
        <v>0</v>
      </c>
      <c r="AR43" s="657">
        <v>0</v>
      </c>
      <c r="AS43" s="657">
        <v>0</v>
      </c>
      <c r="AT43" s="657">
        <v>0</v>
      </c>
      <c r="AU43" s="657">
        <v>0</v>
      </c>
      <c r="AV43" s="657">
        <v>1</v>
      </c>
      <c r="AW43" s="663">
        <v>1</v>
      </c>
    </row>
    <row r="44" spans="2:49" ht="20.25" customHeight="1">
      <c r="B44" s="553"/>
      <c r="C44" s="612" t="s">
        <v>564</v>
      </c>
      <c r="D44" s="655">
        <v>27</v>
      </c>
      <c r="E44" s="656">
        <v>19</v>
      </c>
      <c r="F44" s="657">
        <v>0</v>
      </c>
      <c r="G44" s="657">
        <v>2</v>
      </c>
      <c r="H44" s="657">
        <v>4</v>
      </c>
      <c r="I44" s="657">
        <v>1</v>
      </c>
      <c r="J44" s="657">
        <v>0</v>
      </c>
      <c r="K44" s="657">
        <v>0</v>
      </c>
      <c r="L44" s="657">
        <v>0</v>
      </c>
      <c r="M44" s="657">
        <v>1</v>
      </c>
      <c r="N44" s="657">
        <v>0</v>
      </c>
      <c r="O44" s="657">
        <v>1</v>
      </c>
      <c r="P44" s="657">
        <v>0</v>
      </c>
      <c r="Q44" s="657">
        <v>4</v>
      </c>
      <c r="R44" s="657">
        <v>0</v>
      </c>
      <c r="S44" s="657">
        <v>0</v>
      </c>
      <c r="T44" s="657">
        <v>6</v>
      </c>
      <c r="U44" s="657">
        <v>0</v>
      </c>
      <c r="V44" s="657">
        <v>0</v>
      </c>
      <c r="W44" s="657">
        <v>0</v>
      </c>
      <c r="X44" s="657">
        <v>0</v>
      </c>
      <c r="Y44" s="658"/>
      <c r="Z44" s="658"/>
      <c r="AA44" s="657">
        <v>0</v>
      </c>
      <c r="AB44" s="657">
        <v>0</v>
      </c>
      <c r="AC44" s="657">
        <v>0</v>
      </c>
      <c r="AD44" s="657">
        <v>1</v>
      </c>
      <c r="AE44" s="657">
        <v>4</v>
      </c>
      <c r="AF44" s="657">
        <v>0</v>
      </c>
      <c r="AG44" s="657">
        <v>0</v>
      </c>
      <c r="AH44" s="657">
        <v>1</v>
      </c>
      <c r="AI44" s="657">
        <v>1</v>
      </c>
      <c r="AJ44" s="657">
        <v>0</v>
      </c>
      <c r="AK44" s="657">
        <v>1</v>
      </c>
      <c r="AL44" s="657">
        <v>0</v>
      </c>
      <c r="AM44" s="657">
        <v>0</v>
      </c>
      <c r="AN44" s="657">
        <v>5</v>
      </c>
      <c r="AO44" s="657">
        <v>0</v>
      </c>
      <c r="AP44" s="657">
        <v>0</v>
      </c>
      <c r="AQ44" s="657">
        <v>0</v>
      </c>
      <c r="AR44" s="657">
        <v>0</v>
      </c>
      <c r="AS44" s="657">
        <v>0</v>
      </c>
      <c r="AT44" s="657">
        <v>0</v>
      </c>
      <c r="AU44" s="657">
        <v>0</v>
      </c>
      <c r="AV44" s="657">
        <v>0</v>
      </c>
      <c r="AW44" s="663">
        <v>0</v>
      </c>
    </row>
    <row r="45" spans="2:49" ht="20.25" customHeight="1">
      <c r="B45" s="553"/>
      <c r="C45" s="612" t="s">
        <v>565</v>
      </c>
      <c r="D45" s="655">
        <v>36</v>
      </c>
      <c r="E45" s="656">
        <v>22</v>
      </c>
      <c r="F45" s="657">
        <v>1</v>
      </c>
      <c r="G45" s="657">
        <v>4</v>
      </c>
      <c r="H45" s="657">
        <v>6</v>
      </c>
      <c r="I45" s="657">
        <v>1</v>
      </c>
      <c r="J45" s="657">
        <v>1</v>
      </c>
      <c r="K45" s="657">
        <v>1</v>
      </c>
      <c r="L45" s="657">
        <v>0</v>
      </c>
      <c r="M45" s="657">
        <v>1</v>
      </c>
      <c r="N45" s="657">
        <v>0</v>
      </c>
      <c r="O45" s="657">
        <v>2</v>
      </c>
      <c r="P45" s="657">
        <v>0</v>
      </c>
      <c r="Q45" s="657">
        <v>9</v>
      </c>
      <c r="R45" s="657">
        <v>1</v>
      </c>
      <c r="S45" s="657">
        <v>1</v>
      </c>
      <c r="T45" s="657">
        <v>5</v>
      </c>
      <c r="U45" s="657">
        <v>0</v>
      </c>
      <c r="V45" s="657">
        <v>0</v>
      </c>
      <c r="W45" s="657">
        <v>0</v>
      </c>
      <c r="X45" s="657">
        <v>0</v>
      </c>
      <c r="Y45" s="658"/>
      <c r="Z45" s="658"/>
      <c r="AA45" s="657">
        <v>1</v>
      </c>
      <c r="AB45" s="657">
        <v>2</v>
      </c>
      <c r="AC45" s="657">
        <v>4</v>
      </c>
      <c r="AD45" s="657">
        <v>0</v>
      </c>
      <c r="AE45" s="657">
        <v>4</v>
      </c>
      <c r="AF45" s="657">
        <v>0</v>
      </c>
      <c r="AG45" s="657">
        <v>0</v>
      </c>
      <c r="AH45" s="657">
        <v>2</v>
      </c>
      <c r="AI45" s="657">
        <v>3</v>
      </c>
      <c r="AJ45" s="657">
        <v>0</v>
      </c>
      <c r="AK45" s="657">
        <v>0</v>
      </c>
      <c r="AL45" s="657">
        <v>0</v>
      </c>
      <c r="AM45" s="657">
        <v>0</v>
      </c>
      <c r="AN45" s="657">
        <v>3</v>
      </c>
      <c r="AO45" s="657">
        <v>2</v>
      </c>
      <c r="AP45" s="657">
        <v>0</v>
      </c>
      <c r="AQ45" s="657">
        <v>0</v>
      </c>
      <c r="AR45" s="657">
        <v>0</v>
      </c>
      <c r="AS45" s="657">
        <v>0</v>
      </c>
      <c r="AT45" s="657">
        <v>0</v>
      </c>
      <c r="AU45" s="657">
        <v>0</v>
      </c>
      <c r="AV45" s="657">
        <v>0</v>
      </c>
      <c r="AW45" s="663">
        <v>0</v>
      </c>
    </row>
    <row r="46" spans="2:49" ht="20.25" customHeight="1" hidden="1">
      <c r="B46" s="587"/>
      <c r="C46" s="588"/>
      <c r="D46" s="655"/>
      <c r="E46" s="656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7"/>
      <c r="X46" s="657"/>
      <c r="Y46" s="658"/>
      <c r="Z46" s="658"/>
      <c r="AA46" s="657"/>
      <c r="AB46" s="657"/>
      <c r="AC46" s="657"/>
      <c r="AD46" s="657"/>
      <c r="AE46" s="657"/>
      <c r="AF46" s="657"/>
      <c r="AG46" s="657"/>
      <c r="AH46" s="657"/>
      <c r="AI46" s="657"/>
      <c r="AJ46" s="657"/>
      <c r="AK46" s="657"/>
      <c r="AL46" s="657"/>
      <c r="AM46" s="657"/>
      <c r="AN46" s="657"/>
      <c r="AO46" s="657"/>
      <c r="AP46" s="657"/>
      <c r="AQ46" s="657"/>
      <c r="AR46" s="657"/>
      <c r="AS46" s="657"/>
      <c r="AT46" s="657"/>
      <c r="AU46" s="657"/>
      <c r="AV46" s="657"/>
      <c r="AW46" s="663"/>
    </row>
    <row r="47" spans="2:49" ht="20.25" customHeight="1">
      <c r="B47" s="611" t="s">
        <v>566</v>
      </c>
      <c r="C47" s="612" t="s">
        <v>567</v>
      </c>
      <c r="D47" s="655">
        <v>15</v>
      </c>
      <c r="E47" s="656">
        <v>9</v>
      </c>
      <c r="F47" s="657">
        <v>1</v>
      </c>
      <c r="G47" s="657">
        <v>1</v>
      </c>
      <c r="H47" s="657">
        <v>1</v>
      </c>
      <c r="I47" s="657">
        <v>0</v>
      </c>
      <c r="J47" s="657">
        <v>0</v>
      </c>
      <c r="K47" s="657">
        <v>2</v>
      </c>
      <c r="L47" s="657">
        <v>1</v>
      </c>
      <c r="M47" s="657">
        <v>2</v>
      </c>
      <c r="N47" s="657">
        <v>0</v>
      </c>
      <c r="O47" s="657">
        <v>0</v>
      </c>
      <c r="P47" s="657">
        <v>0</v>
      </c>
      <c r="Q47" s="657">
        <v>3</v>
      </c>
      <c r="R47" s="657">
        <v>0</v>
      </c>
      <c r="S47" s="657">
        <v>0</v>
      </c>
      <c r="T47" s="657">
        <v>3</v>
      </c>
      <c r="U47" s="657">
        <v>0</v>
      </c>
      <c r="V47" s="657">
        <v>0</v>
      </c>
      <c r="W47" s="657">
        <v>0</v>
      </c>
      <c r="X47" s="657">
        <v>0</v>
      </c>
      <c r="Y47" s="658"/>
      <c r="Z47" s="658"/>
      <c r="AA47" s="657">
        <v>0</v>
      </c>
      <c r="AB47" s="657">
        <v>0</v>
      </c>
      <c r="AC47" s="657">
        <v>1</v>
      </c>
      <c r="AD47" s="657">
        <v>0</v>
      </c>
      <c r="AE47" s="657">
        <v>1</v>
      </c>
      <c r="AF47" s="657"/>
      <c r="AG47" s="657">
        <v>0</v>
      </c>
      <c r="AH47" s="657">
        <v>1</v>
      </c>
      <c r="AI47" s="657">
        <v>0</v>
      </c>
      <c r="AJ47" s="657">
        <v>0</v>
      </c>
      <c r="AK47" s="657">
        <v>0</v>
      </c>
      <c r="AL47" s="657">
        <v>0</v>
      </c>
      <c r="AM47" s="657">
        <v>0</v>
      </c>
      <c r="AN47" s="657">
        <v>2</v>
      </c>
      <c r="AO47" s="657">
        <v>1</v>
      </c>
      <c r="AP47" s="657">
        <v>1</v>
      </c>
      <c r="AQ47" s="657">
        <v>0</v>
      </c>
      <c r="AR47" s="657">
        <v>0</v>
      </c>
      <c r="AS47" s="657">
        <v>0</v>
      </c>
      <c r="AT47" s="657">
        <v>0</v>
      </c>
      <c r="AU47" s="657">
        <v>0</v>
      </c>
      <c r="AV47" s="657">
        <v>0</v>
      </c>
      <c r="AW47" s="663">
        <v>0</v>
      </c>
    </row>
    <row r="48" spans="2:49" ht="20.25" customHeight="1">
      <c r="B48" s="611" t="s">
        <v>568</v>
      </c>
      <c r="C48" s="612" t="s">
        <v>569</v>
      </c>
      <c r="D48" s="655">
        <v>38</v>
      </c>
      <c r="E48" s="656">
        <v>15</v>
      </c>
      <c r="F48" s="657">
        <v>10</v>
      </c>
      <c r="G48" s="657">
        <v>0</v>
      </c>
      <c r="H48" s="657">
        <v>1</v>
      </c>
      <c r="I48" s="657">
        <v>0</v>
      </c>
      <c r="J48" s="657">
        <v>7</v>
      </c>
      <c r="K48" s="657">
        <v>0</v>
      </c>
      <c r="L48" s="657">
        <v>0</v>
      </c>
      <c r="M48" s="657">
        <v>2</v>
      </c>
      <c r="N48" s="657">
        <v>6</v>
      </c>
      <c r="O48" s="657">
        <v>1</v>
      </c>
      <c r="P48" s="657">
        <v>0</v>
      </c>
      <c r="Q48" s="657">
        <v>5</v>
      </c>
      <c r="R48" s="657">
        <v>0</v>
      </c>
      <c r="S48" s="657">
        <v>0</v>
      </c>
      <c r="T48" s="657">
        <v>0</v>
      </c>
      <c r="U48" s="657">
        <v>0</v>
      </c>
      <c r="V48" s="657">
        <v>0</v>
      </c>
      <c r="W48" s="657">
        <v>0</v>
      </c>
      <c r="X48" s="657">
        <v>0</v>
      </c>
      <c r="Y48" s="658"/>
      <c r="Z48" s="658"/>
      <c r="AA48" s="657">
        <v>0</v>
      </c>
      <c r="AB48" s="657">
        <v>0</v>
      </c>
      <c r="AC48" s="657">
        <v>0</v>
      </c>
      <c r="AD48" s="657">
        <v>0</v>
      </c>
      <c r="AE48" s="657">
        <v>3</v>
      </c>
      <c r="AF48" s="657">
        <v>0</v>
      </c>
      <c r="AG48" s="657">
        <v>0</v>
      </c>
      <c r="AH48" s="657">
        <v>1</v>
      </c>
      <c r="AI48" s="657">
        <v>2</v>
      </c>
      <c r="AJ48" s="657">
        <v>0</v>
      </c>
      <c r="AK48" s="657">
        <v>0</v>
      </c>
      <c r="AL48" s="657">
        <v>0</v>
      </c>
      <c r="AM48" s="657">
        <v>0</v>
      </c>
      <c r="AN48" s="657">
        <v>1</v>
      </c>
      <c r="AO48" s="657">
        <v>2</v>
      </c>
      <c r="AP48" s="657">
        <v>0</v>
      </c>
      <c r="AQ48" s="657">
        <v>0</v>
      </c>
      <c r="AR48" s="657">
        <v>0</v>
      </c>
      <c r="AS48" s="657">
        <v>0</v>
      </c>
      <c r="AT48" s="657">
        <v>0</v>
      </c>
      <c r="AU48" s="657">
        <v>0</v>
      </c>
      <c r="AV48" s="657">
        <v>1</v>
      </c>
      <c r="AW48" s="663">
        <v>0</v>
      </c>
    </row>
    <row r="49" spans="2:49" ht="20.25" customHeight="1">
      <c r="B49" s="611" t="s">
        <v>570</v>
      </c>
      <c r="C49" s="612" t="s">
        <v>571</v>
      </c>
      <c r="D49" s="655">
        <v>7</v>
      </c>
      <c r="E49" s="656">
        <v>5</v>
      </c>
      <c r="F49" s="657">
        <v>2</v>
      </c>
      <c r="G49" s="657">
        <v>1</v>
      </c>
      <c r="H49" s="657">
        <v>2</v>
      </c>
      <c r="I49" s="657">
        <v>0</v>
      </c>
      <c r="J49" s="657">
        <v>1</v>
      </c>
      <c r="K49" s="657">
        <v>1</v>
      </c>
      <c r="L49" s="657">
        <v>0</v>
      </c>
      <c r="M49" s="657">
        <v>0</v>
      </c>
      <c r="N49" s="657">
        <v>0</v>
      </c>
      <c r="O49" s="657">
        <v>0</v>
      </c>
      <c r="P49" s="657">
        <v>0</v>
      </c>
      <c r="Q49" s="657">
        <v>0</v>
      </c>
      <c r="R49" s="657">
        <v>1</v>
      </c>
      <c r="S49" s="657">
        <v>0</v>
      </c>
      <c r="T49" s="657">
        <v>2</v>
      </c>
      <c r="U49" s="657">
        <v>0</v>
      </c>
      <c r="V49" s="657">
        <v>0</v>
      </c>
      <c r="W49" s="657">
        <v>0</v>
      </c>
      <c r="X49" s="657">
        <v>0</v>
      </c>
      <c r="Y49" s="658"/>
      <c r="Z49" s="658"/>
      <c r="AA49" s="657">
        <v>1</v>
      </c>
      <c r="AB49" s="657">
        <v>1</v>
      </c>
      <c r="AC49" s="657">
        <v>1</v>
      </c>
      <c r="AD49" s="657">
        <v>1</v>
      </c>
      <c r="AE49" s="657">
        <v>2</v>
      </c>
      <c r="AF49" s="657">
        <v>0</v>
      </c>
      <c r="AG49" s="657">
        <v>0</v>
      </c>
      <c r="AH49" s="657">
        <v>1</v>
      </c>
      <c r="AI49" s="657">
        <v>0</v>
      </c>
      <c r="AJ49" s="657">
        <v>0</v>
      </c>
      <c r="AK49" s="657">
        <v>0</v>
      </c>
      <c r="AL49" s="657">
        <v>0</v>
      </c>
      <c r="AM49" s="657">
        <v>0</v>
      </c>
      <c r="AN49" s="657">
        <v>3</v>
      </c>
      <c r="AO49" s="657">
        <v>2</v>
      </c>
      <c r="AP49" s="657">
        <v>0</v>
      </c>
      <c r="AQ49" s="657">
        <v>0</v>
      </c>
      <c r="AR49" s="657">
        <v>0</v>
      </c>
      <c r="AS49" s="657">
        <v>0</v>
      </c>
      <c r="AT49" s="657">
        <v>0</v>
      </c>
      <c r="AU49" s="657">
        <v>0</v>
      </c>
      <c r="AV49" s="657">
        <v>0</v>
      </c>
      <c r="AW49" s="663">
        <v>0</v>
      </c>
    </row>
    <row r="50" spans="2:49" ht="20.25" customHeight="1">
      <c r="B50" s="611" t="s">
        <v>572</v>
      </c>
      <c r="C50" s="612" t="s">
        <v>573</v>
      </c>
      <c r="D50" s="655">
        <v>17</v>
      </c>
      <c r="E50" s="656">
        <v>10</v>
      </c>
      <c r="F50" s="657">
        <v>1</v>
      </c>
      <c r="G50" s="657">
        <v>2</v>
      </c>
      <c r="H50" s="657">
        <v>4</v>
      </c>
      <c r="I50" s="657">
        <v>1</v>
      </c>
      <c r="J50" s="657">
        <v>0</v>
      </c>
      <c r="K50" s="657">
        <v>1</v>
      </c>
      <c r="L50" s="657">
        <v>0</v>
      </c>
      <c r="M50" s="657">
        <v>3</v>
      </c>
      <c r="N50" s="657">
        <v>1</v>
      </c>
      <c r="O50" s="657">
        <v>0</v>
      </c>
      <c r="P50" s="657">
        <v>0</v>
      </c>
      <c r="Q50" s="657">
        <v>5</v>
      </c>
      <c r="R50" s="657">
        <v>0</v>
      </c>
      <c r="S50" s="657">
        <v>0</v>
      </c>
      <c r="T50" s="657">
        <v>6</v>
      </c>
      <c r="U50" s="657">
        <v>0</v>
      </c>
      <c r="V50" s="657">
        <v>0</v>
      </c>
      <c r="W50" s="657">
        <v>0</v>
      </c>
      <c r="X50" s="657">
        <v>0</v>
      </c>
      <c r="Y50" s="658"/>
      <c r="Z50" s="658"/>
      <c r="AA50" s="657">
        <v>0</v>
      </c>
      <c r="AB50" s="657">
        <v>0</v>
      </c>
      <c r="AC50" s="657">
        <v>0</v>
      </c>
      <c r="AD50" s="657">
        <v>0</v>
      </c>
      <c r="AE50" s="657">
        <v>1</v>
      </c>
      <c r="AF50" s="657">
        <v>0</v>
      </c>
      <c r="AG50" s="657">
        <v>0</v>
      </c>
      <c r="AH50" s="657">
        <v>0</v>
      </c>
      <c r="AI50" s="657">
        <v>0</v>
      </c>
      <c r="AJ50" s="657">
        <v>0</v>
      </c>
      <c r="AK50" s="657">
        <v>0</v>
      </c>
      <c r="AL50" s="657">
        <v>0</v>
      </c>
      <c r="AM50" s="657">
        <v>0</v>
      </c>
      <c r="AN50" s="657">
        <v>1</v>
      </c>
      <c r="AO50" s="657">
        <v>0</v>
      </c>
      <c r="AP50" s="657">
        <v>0</v>
      </c>
      <c r="AQ50" s="657">
        <v>0</v>
      </c>
      <c r="AR50" s="657">
        <v>0</v>
      </c>
      <c r="AS50" s="657">
        <v>0</v>
      </c>
      <c r="AT50" s="657">
        <v>0</v>
      </c>
      <c r="AU50" s="657">
        <v>0</v>
      </c>
      <c r="AV50" s="657">
        <v>0</v>
      </c>
      <c r="AW50" s="663">
        <v>0</v>
      </c>
    </row>
    <row r="51" spans="2:49" ht="20.25" customHeight="1">
      <c r="B51" s="611" t="s">
        <v>574</v>
      </c>
      <c r="C51" s="612" t="s">
        <v>575</v>
      </c>
      <c r="D51" s="655">
        <v>0</v>
      </c>
      <c r="E51" s="656">
        <v>0</v>
      </c>
      <c r="F51" s="657">
        <v>0</v>
      </c>
      <c r="G51" s="657">
        <v>0</v>
      </c>
      <c r="H51" s="657">
        <v>0</v>
      </c>
      <c r="I51" s="657">
        <v>0</v>
      </c>
      <c r="J51" s="657">
        <v>0</v>
      </c>
      <c r="K51" s="657">
        <v>0</v>
      </c>
      <c r="L51" s="657">
        <v>0</v>
      </c>
      <c r="M51" s="657">
        <v>0</v>
      </c>
      <c r="N51" s="657">
        <v>0</v>
      </c>
      <c r="O51" s="657">
        <v>0</v>
      </c>
      <c r="P51" s="657">
        <v>0</v>
      </c>
      <c r="Q51" s="657">
        <v>0</v>
      </c>
      <c r="R51" s="657">
        <v>0</v>
      </c>
      <c r="S51" s="657">
        <v>0</v>
      </c>
      <c r="T51" s="657">
        <v>0</v>
      </c>
      <c r="U51" s="657">
        <v>0</v>
      </c>
      <c r="V51" s="657">
        <v>0</v>
      </c>
      <c r="W51" s="657">
        <v>0</v>
      </c>
      <c r="X51" s="657">
        <v>0</v>
      </c>
      <c r="Y51" s="658"/>
      <c r="Z51" s="658"/>
      <c r="AA51" s="657">
        <v>0</v>
      </c>
      <c r="AB51" s="657">
        <v>0</v>
      </c>
      <c r="AC51" s="657">
        <v>0</v>
      </c>
      <c r="AD51" s="657">
        <v>0</v>
      </c>
      <c r="AE51" s="657">
        <v>0</v>
      </c>
      <c r="AF51" s="657">
        <v>0</v>
      </c>
      <c r="AG51" s="657">
        <v>0</v>
      </c>
      <c r="AH51" s="657">
        <v>0</v>
      </c>
      <c r="AI51" s="657">
        <v>0</v>
      </c>
      <c r="AJ51" s="657">
        <v>0</v>
      </c>
      <c r="AK51" s="657">
        <v>0</v>
      </c>
      <c r="AL51" s="657">
        <v>0</v>
      </c>
      <c r="AM51" s="657">
        <v>0</v>
      </c>
      <c r="AN51" s="657">
        <v>0</v>
      </c>
      <c r="AO51" s="657">
        <v>0</v>
      </c>
      <c r="AP51" s="657">
        <v>0</v>
      </c>
      <c r="AQ51" s="657">
        <v>0</v>
      </c>
      <c r="AR51" s="657">
        <v>0</v>
      </c>
      <c r="AS51" s="657">
        <v>0</v>
      </c>
      <c r="AT51" s="657">
        <v>0</v>
      </c>
      <c r="AU51" s="657">
        <v>0</v>
      </c>
      <c r="AV51" s="657">
        <v>0</v>
      </c>
      <c r="AW51" s="663">
        <v>0</v>
      </c>
    </row>
    <row r="52" spans="2:49" ht="20.25" customHeight="1" hidden="1">
      <c r="B52" s="613"/>
      <c r="C52" s="612"/>
      <c r="D52" s="655"/>
      <c r="E52" s="656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7"/>
      <c r="R52" s="657"/>
      <c r="S52" s="657"/>
      <c r="T52" s="657"/>
      <c r="U52" s="657"/>
      <c r="V52" s="657"/>
      <c r="W52" s="657"/>
      <c r="X52" s="657"/>
      <c r="Y52" s="658"/>
      <c r="Z52" s="658"/>
      <c r="AA52" s="657"/>
      <c r="AB52" s="657"/>
      <c r="AC52" s="657"/>
      <c r="AD52" s="657"/>
      <c r="AE52" s="657"/>
      <c r="AF52" s="657"/>
      <c r="AG52" s="657"/>
      <c r="AH52" s="657"/>
      <c r="AI52" s="657"/>
      <c r="AJ52" s="657"/>
      <c r="AK52" s="657"/>
      <c r="AL52" s="657"/>
      <c r="AM52" s="657"/>
      <c r="AN52" s="657"/>
      <c r="AO52" s="657"/>
      <c r="AP52" s="657"/>
      <c r="AQ52" s="657"/>
      <c r="AR52" s="657"/>
      <c r="AS52" s="657"/>
      <c r="AT52" s="657"/>
      <c r="AU52" s="657"/>
      <c r="AV52" s="657"/>
      <c r="AW52" s="663"/>
    </row>
    <row r="53" spans="2:49" ht="20.25" customHeight="1">
      <c r="B53" s="611" t="s">
        <v>576</v>
      </c>
      <c r="C53" s="612" t="s">
        <v>577</v>
      </c>
      <c r="D53" s="655">
        <v>20</v>
      </c>
      <c r="E53" s="656">
        <v>15</v>
      </c>
      <c r="F53" s="657">
        <v>2</v>
      </c>
      <c r="G53" s="657">
        <v>0</v>
      </c>
      <c r="H53" s="657">
        <v>1</v>
      </c>
      <c r="I53" s="657">
        <v>0</v>
      </c>
      <c r="J53" s="657">
        <v>0</v>
      </c>
      <c r="K53" s="657">
        <v>0</v>
      </c>
      <c r="L53" s="657">
        <v>0</v>
      </c>
      <c r="M53" s="657">
        <v>0</v>
      </c>
      <c r="N53" s="657">
        <v>0</v>
      </c>
      <c r="O53" s="657">
        <v>0</v>
      </c>
      <c r="P53" s="657">
        <v>0</v>
      </c>
      <c r="Q53" s="657">
        <v>6</v>
      </c>
      <c r="R53" s="657">
        <v>0</v>
      </c>
      <c r="S53" s="657">
        <v>0</v>
      </c>
      <c r="T53" s="657">
        <v>2</v>
      </c>
      <c r="U53" s="657">
        <v>0</v>
      </c>
      <c r="V53" s="657">
        <v>0</v>
      </c>
      <c r="W53" s="657">
        <v>0</v>
      </c>
      <c r="X53" s="657">
        <v>0</v>
      </c>
      <c r="Y53" s="658"/>
      <c r="Z53" s="658"/>
      <c r="AA53" s="657">
        <v>1</v>
      </c>
      <c r="AB53" s="657">
        <v>0</v>
      </c>
      <c r="AC53" s="657">
        <v>0</v>
      </c>
      <c r="AD53" s="657">
        <v>0</v>
      </c>
      <c r="AE53" s="657">
        <v>1</v>
      </c>
      <c r="AF53" s="657">
        <v>0</v>
      </c>
      <c r="AG53" s="657">
        <v>0</v>
      </c>
      <c r="AH53" s="657">
        <v>2</v>
      </c>
      <c r="AI53" s="657">
        <v>0</v>
      </c>
      <c r="AJ53" s="657">
        <v>0</v>
      </c>
      <c r="AK53" s="657">
        <v>0</v>
      </c>
      <c r="AL53" s="657">
        <v>0</v>
      </c>
      <c r="AM53" s="657">
        <v>0</v>
      </c>
      <c r="AN53" s="657">
        <v>1</v>
      </c>
      <c r="AO53" s="657">
        <v>0</v>
      </c>
      <c r="AP53" s="657">
        <v>1</v>
      </c>
      <c r="AQ53" s="657">
        <v>0</v>
      </c>
      <c r="AR53" s="657">
        <v>0</v>
      </c>
      <c r="AS53" s="657">
        <v>0</v>
      </c>
      <c r="AT53" s="657">
        <v>0</v>
      </c>
      <c r="AU53" s="657">
        <v>0</v>
      </c>
      <c r="AV53" s="657">
        <v>0</v>
      </c>
      <c r="AW53" s="663">
        <v>1</v>
      </c>
    </row>
    <row r="54" spans="2:49" ht="20.25" customHeight="1">
      <c r="B54" s="611" t="s">
        <v>578</v>
      </c>
      <c r="C54" s="612" t="s">
        <v>579</v>
      </c>
      <c r="D54" s="655">
        <v>12</v>
      </c>
      <c r="E54" s="656">
        <v>9</v>
      </c>
      <c r="F54" s="657">
        <v>2</v>
      </c>
      <c r="G54" s="657">
        <v>2</v>
      </c>
      <c r="H54" s="657">
        <v>2</v>
      </c>
      <c r="I54" s="657">
        <v>0</v>
      </c>
      <c r="J54" s="657">
        <v>0</v>
      </c>
      <c r="K54" s="657">
        <v>0</v>
      </c>
      <c r="L54" s="657">
        <v>0</v>
      </c>
      <c r="M54" s="657">
        <v>1</v>
      </c>
      <c r="N54" s="657">
        <v>0</v>
      </c>
      <c r="O54" s="657">
        <v>0</v>
      </c>
      <c r="P54" s="657">
        <v>0</v>
      </c>
      <c r="Q54" s="657">
        <v>1</v>
      </c>
      <c r="R54" s="657">
        <v>0</v>
      </c>
      <c r="S54" s="657">
        <v>0</v>
      </c>
      <c r="T54" s="657">
        <v>1</v>
      </c>
      <c r="U54" s="657">
        <v>0</v>
      </c>
      <c r="V54" s="657">
        <v>0</v>
      </c>
      <c r="W54" s="657">
        <v>0</v>
      </c>
      <c r="X54" s="657">
        <v>0</v>
      </c>
      <c r="Y54" s="658"/>
      <c r="Z54" s="658"/>
      <c r="AA54" s="657">
        <v>0</v>
      </c>
      <c r="AB54" s="657">
        <v>0</v>
      </c>
      <c r="AC54" s="657">
        <v>0</v>
      </c>
      <c r="AD54" s="657">
        <v>0</v>
      </c>
      <c r="AE54" s="657">
        <v>0</v>
      </c>
      <c r="AF54" s="657">
        <v>0</v>
      </c>
      <c r="AG54" s="657">
        <v>0</v>
      </c>
      <c r="AH54" s="657">
        <v>0</v>
      </c>
      <c r="AI54" s="657">
        <v>0</v>
      </c>
      <c r="AJ54" s="657">
        <v>1</v>
      </c>
      <c r="AK54" s="657">
        <v>0</v>
      </c>
      <c r="AL54" s="657">
        <v>0</v>
      </c>
      <c r="AM54" s="657">
        <v>0</v>
      </c>
      <c r="AN54" s="657">
        <v>1</v>
      </c>
      <c r="AO54" s="657">
        <v>0</v>
      </c>
      <c r="AP54" s="657">
        <v>1</v>
      </c>
      <c r="AQ54" s="657">
        <v>0</v>
      </c>
      <c r="AR54" s="657">
        <v>0</v>
      </c>
      <c r="AS54" s="657">
        <v>0</v>
      </c>
      <c r="AT54" s="657">
        <v>0</v>
      </c>
      <c r="AU54" s="657">
        <v>0</v>
      </c>
      <c r="AV54" s="657">
        <v>0</v>
      </c>
      <c r="AW54" s="663">
        <v>0</v>
      </c>
    </row>
    <row r="55" spans="2:49" ht="20.25" customHeight="1">
      <c r="B55" s="613"/>
      <c r="C55" s="612" t="s">
        <v>580</v>
      </c>
      <c r="D55" s="655">
        <v>6</v>
      </c>
      <c r="E55" s="656">
        <v>6</v>
      </c>
      <c r="F55" s="657">
        <v>0</v>
      </c>
      <c r="G55" s="657">
        <v>0</v>
      </c>
      <c r="H55" s="657">
        <v>0</v>
      </c>
      <c r="I55" s="657">
        <v>0</v>
      </c>
      <c r="J55" s="657">
        <v>0</v>
      </c>
      <c r="K55" s="657">
        <v>0</v>
      </c>
      <c r="L55" s="657">
        <v>0</v>
      </c>
      <c r="M55" s="657">
        <v>0</v>
      </c>
      <c r="N55" s="657">
        <v>0</v>
      </c>
      <c r="O55" s="657">
        <v>0</v>
      </c>
      <c r="P55" s="657">
        <v>0</v>
      </c>
      <c r="Q55" s="657">
        <v>0</v>
      </c>
      <c r="R55" s="657">
        <v>0</v>
      </c>
      <c r="S55" s="657">
        <v>0</v>
      </c>
      <c r="T55" s="657">
        <v>0</v>
      </c>
      <c r="U55" s="657">
        <v>0</v>
      </c>
      <c r="V55" s="657">
        <v>0</v>
      </c>
      <c r="W55" s="657">
        <v>0</v>
      </c>
      <c r="X55" s="657">
        <v>0</v>
      </c>
      <c r="Y55" s="658"/>
      <c r="Z55" s="658"/>
      <c r="AA55" s="657">
        <v>0</v>
      </c>
      <c r="AB55" s="657">
        <v>0</v>
      </c>
      <c r="AC55" s="657">
        <v>0</v>
      </c>
      <c r="AD55" s="657">
        <v>0</v>
      </c>
      <c r="AE55" s="657">
        <v>0</v>
      </c>
      <c r="AF55" s="657">
        <v>0</v>
      </c>
      <c r="AG55" s="657">
        <v>0</v>
      </c>
      <c r="AH55" s="657">
        <v>0</v>
      </c>
      <c r="AI55" s="657">
        <v>0</v>
      </c>
      <c r="AJ55" s="657">
        <v>0</v>
      </c>
      <c r="AK55" s="657">
        <v>0</v>
      </c>
      <c r="AL55" s="657">
        <v>0</v>
      </c>
      <c r="AM55" s="657">
        <v>0</v>
      </c>
      <c r="AN55" s="657">
        <v>1</v>
      </c>
      <c r="AO55" s="657">
        <v>0</v>
      </c>
      <c r="AP55" s="657">
        <v>1</v>
      </c>
      <c r="AQ55" s="657">
        <v>0</v>
      </c>
      <c r="AR55" s="657">
        <v>0</v>
      </c>
      <c r="AS55" s="657">
        <v>0</v>
      </c>
      <c r="AT55" s="657">
        <v>0</v>
      </c>
      <c r="AU55" s="657">
        <v>0</v>
      </c>
      <c r="AV55" s="657">
        <v>0</v>
      </c>
      <c r="AW55" s="663">
        <v>0</v>
      </c>
    </row>
    <row r="56" spans="2:49" ht="20.25" customHeight="1">
      <c r="B56" s="611" t="s">
        <v>581</v>
      </c>
      <c r="C56" s="612" t="s">
        <v>582</v>
      </c>
      <c r="D56" s="655">
        <v>0</v>
      </c>
      <c r="E56" s="656">
        <v>0</v>
      </c>
      <c r="F56" s="657">
        <v>0</v>
      </c>
      <c r="G56" s="657">
        <v>0</v>
      </c>
      <c r="H56" s="657">
        <v>0</v>
      </c>
      <c r="I56" s="657">
        <v>0</v>
      </c>
      <c r="J56" s="657">
        <v>0</v>
      </c>
      <c r="K56" s="657">
        <v>0</v>
      </c>
      <c r="L56" s="657">
        <v>0</v>
      </c>
      <c r="M56" s="657">
        <v>0</v>
      </c>
      <c r="N56" s="657">
        <v>0</v>
      </c>
      <c r="O56" s="657">
        <v>0</v>
      </c>
      <c r="P56" s="657">
        <v>0</v>
      </c>
      <c r="Q56" s="657">
        <v>0</v>
      </c>
      <c r="R56" s="657">
        <v>0</v>
      </c>
      <c r="S56" s="657">
        <v>0</v>
      </c>
      <c r="T56" s="657">
        <v>0</v>
      </c>
      <c r="U56" s="657">
        <v>0</v>
      </c>
      <c r="V56" s="657">
        <v>0</v>
      </c>
      <c r="W56" s="657">
        <v>0</v>
      </c>
      <c r="X56" s="657">
        <v>0</v>
      </c>
      <c r="Y56" s="658"/>
      <c r="Z56" s="658"/>
      <c r="AA56" s="657">
        <v>0</v>
      </c>
      <c r="AB56" s="657">
        <v>0</v>
      </c>
      <c r="AC56" s="657">
        <v>0</v>
      </c>
      <c r="AD56" s="657">
        <v>0</v>
      </c>
      <c r="AE56" s="657">
        <v>0</v>
      </c>
      <c r="AF56" s="657">
        <v>0</v>
      </c>
      <c r="AG56" s="657">
        <v>0</v>
      </c>
      <c r="AH56" s="657">
        <v>0</v>
      </c>
      <c r="AI56" s="657">
        <v>0</v>
      </c>
      <c r="AJ56" s="657">
        <v>0</v>
      </c>
      <c r="AK56" s="657">
        <v>0</v>
      </c>
      <c r="AL56" s="657">
        <v>0</v>
      </c>
      <c r="AM56" s="657">
        <v>0</v>
      </c>
      <c r="AN56" s="657">
        <v>0</v>
      </c>
      <c r="AO56" s="657">
        <v>0</v>
      </c>
      <c r="AP56" s="657">
        <v>0</v>
      </c>
      <c r="AQ56" s="657">
        <v>0</v>
      </c>
      <c r="AR56" s="657">
        <v>0</v>
      </c>
      <c r="AS56" s="657">
        <v>0</v>
      </c>
      <c r="AT56" s="657">
        <v>0</v>
      </c>
      <c r="AU56" s="657">
        <v>0</v>
      </c>
      <c r="AV56" s="657">
        <v>0</v>
      </c>
      <c r="AW56" s="663">
        <v>0</v>
      </c>
    </row>
    <row r="57" spans="2:49" ht="20.25" customHeight="1">
      <c r="B57" s="611" t="s">
        <v>583</v>
      </c>
      <c r="C57" s="612" t="s">
        <v>584</v>
      </c>
      <c r="D57" s="655">
        <v>2</v>
      </c>
      <c r="E57" s="656">
        <v>2</v>
      </c>
      <c r="F57" s="657">
        <v>0</v>
      </c>
      <c r="G57" s="657">
        <v>0</v>
      </c>
      <c r="H57" s="657">
        <v>0</v>
      </c>
      <c r="I57" s="657">
        <v>0</v>
      </c>
      <c r="J57" s="657">
        <v>0</v>
      </c>
      <c r="K57" s="657">
        <v>0</v>
      </c>
      <c r="L57" s="657">
        <v>0</v>
      </c>
      <c r="M57" s="657">
        <v>0</v>
      </c>
      <c r="N57" s="657">
        <v>0</v>
      </c>
      <c r="O57" s="657">
        <v>0</v>
      </c>
      <c r="P57" s="657">
        <v>0</v>
      </c>
      <c r="Q57" s="657">
        <v>0</v>
      </c>
      <c r="R57" s="657">
        <v>0</v>
      </c>
      <c r="S57" s="657">
        <v>0</v>
      </c>
      <c r="T57" s="657">
        <v>0</v>
      </c>
      <c r="U57" s="657">
        <v>0</v>
      </c>
      <c r="V57" s="657">
        <v>0</v>
      </c>
      <c r="W57" s="657">
        <v>0</v>
      </c>
      <c r="X57" s="657">
        <v>0</v>
      </c>
      <c r="Y57" s="658"/>
      <c r="Z57" s="658"/>
      <c r="AA57" s="657">
        <v>0</v>
      </c>
      <c r="AB57" s="657">
        <v>0</v>
      </c>
      <c r="AC57" s="657">
        <v>0</v>
      </c>
      <c r="AD57" s="657">
        <v>0</v>
      </c>
      <c r="AE57" s="657">
        <v>0</v>
      </c>
      <c r="AF57" s="657">
        <v>0</v>
      </c>
      <c r="AG57" s="657">
        <v>0</v>
      </c>
      <c r="AH57" s="657">
        <v>0</v>
      </c>
      <c r="AI57" s="657">
        <v>0</v>
      </c>
      <c r="AJ57" s="657">
        <v>0</v>
      </c>
      <c r="AK57" s="657">
        <v>0</v>
      </c>
      <c r="AL57" s="657">
        <v>0</v>
      </c>
      <c r="AM57" s="657">
        <v>0</v>
      </c>
      <c r="AN57" s="657">
        <v>0</v>
      </c>
      <c r="AO57" s="657">
        <v>0</v>
      </c>
      <c r="AP57" s="657">
        <v>1</v>
      </c>
      <c r="AQ57" s="657">
        <v>0</v>
      </c>
      <c r="AR57" s="657">
        <v>0</v>
      </c>
      <c r="AS57" s="657">
        <v>0</v>
      </c>
      <c r="AT57" s="657">
        <v>0</v>
      </c>
      <c r="AU57" s="657">
        <v>0</v>
      </c>
      <c r="AV57" s="657">
        <v>0</v>
      </c>
      <c r="AW57" s="663">
        <v>0</v>
      </c>
    </row>
    <row r="58" spans="2:49" ht="20.25" customHeight="1" hidden="1">
      <c r="B58" s="613"/>
      <c r="C58" s="612"/>
      <c r="D58" s="655"/>
      <c r="E58" s="656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8"/>
      <c r="Z58" s="658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657"/>
      <c r="AM58" s="657"/>
      <c r="AN58" s="657"/>
      <c r="AO58" s="657"/>
      <c r="AP58" s="657"/>
      <c r="AQ58" s="657"/>
      <c r="AR58" s="657"/>
      <c r="AS58" s="657"/>
      <c r="AT58" s="657"/>
      <c r="AU58" s="657"/>
      <c r="AV58" s="657"/>
      <c r="AW58" s="663"/>
    </row>
    <row r="59" spans="2:49" ht="20.25" customHeight="1">
      <c r="B59" s="613"/>
      <c r="C59" s="612" t="s">
        <v>585</v>
      </c>
      <c r="D59" s="655">
        <v>8</v>
      </c>
      <c r="E59" s="656">
        <v>8</v>
      </c>
      <c r="F59" s="657">
        <v>0</v>
      </c>
      <c r="G59" s="657">
        <v>2</v>
      </c>
      <c r="H59" s="657">
        <v>0</v>
      </c>
      <c r="I59" s="657">
        <v>0</v>
      </c>
      <c r="J59" s="657">
        <v>0</v>
      </c>
      <c r="K59" s="657">
        <v>0</v>
      </c>
      <c r="L59" s="657">
        <v>0</v>
      </c>
      <c r="M59" s="657">
        <v>0</v>
      </c>
      <c r="N59" s="657">
        <v>0</v>
      </c>
      <c r="O59" s="657">
        <v>0</v>
      </c>
      <c r="P59" s="657">
        <v>0</v>
      </c>
      <c r="Q59" s="657">
        <v>2</v>
      </c>
      <c r="R59" s="657">
        <v>0</v>
      </c>
      <c r="S59" s="657">
        <v>0</v>
      </c>
      <c r="T59" s="657">
        <v>4</v>
      </c>
      <c r="U59" s="657">
        <v>0</v>
      </c>
      <c r="V59" s="657">
        <v>0</v>
      </c>
      <c r="W59" s="657">
        <v>1</v>
      </c>
      <c r="X59" s="657">
        <v>0</v>
      </c>
      <c r="Y59" s="658"/>
      <c r="Z59" s="658"/>
      <c r="AA59" s="657">
        <v>0</v>
      </c>
      <c r="AB59" s="657">
        <v>0</v>
      </c>
      <c r="AC59" s="657">
        <v>0</v>
      </c>
      <c r="AD59" s="657">
        <v>0</v>
      </c>
      <c r="AE59" s="657">
        <v>0</v>
      </c>
      <c r="AF59" s="657">
        <v>0</v>
      </c>
      <c r="AG59" s="657">
        <v>0</v>
      </c>
      <c r="AH59" s="657">
        <v>0</v>
      </c>
      <c r="AI59" s="657">
        <v>0</v>
      </c>
      <c r="AJ59" s="657">
        <v>0</v>
      </c>
      <c r="AK59" s="657">
        <v>0</v>
      </c>
      <c r="AL59" s="657">
        <v>0</v>
      </c>
      <c r="AM59" s="657">
        <v>0</v>
      </c>
      <c r="AN59" s="657">
        <v>2</v>
      </c>
      <c r="AO59" s="657">
        <v>0</v>
      </c>
      <c r="AP59" s="657">
        <v>0</v>
      </c>
      <c r="AQ59" s="657">
        <v>0</v>
      </c>
      <c r="AR59" s="657">
        <v>0</v>
      </c>
      <c r="AS59" s="657">
        <v>0</v>
      </c>
      <c r="AT59" s="657">
        <v>0</v>
      </c>
      <c r="AU59" s="657">
        <v>0</v>
      </c>
      <c r="AV59" s="657">
        <v>0</v>
      </c>
      <c r="AW59" s="663">
        <v>0</v>
      </c>
    </row>
    <row r="60" spans="2:49" ht="20.25" customHeight="1" thickBot="1">
      <c r="B60" s="614" t="s">
        <v>586</v>
      </c>
      <c r="C60" s="615" t="s">
        <v>587</v>
      </c>
      <c r="D60" s="676">
        <v>19</v>
      </c>
      <c r="E60" s="677">
        <v>9</v>
      </c>
      <c r="F60" s="678">
        <v>0</v>
      </c>
      <c r="G60" s="678">
        <v>1</v>
      </c>
      <c r="H60" s="678">
        <v>1</v>
      </c>
      <c r="I60" s="678">
        <v>0</v>
      </c>
      <c r="J60" s="678">
        <v>0</v>
      </c>
      <c r="K60" s="678">
        <v>0</v>
      </c>
      <c r="L60" s="678">
        <v>0</v>
      </c>
      <c r="M60" s="678">
        <v>0</v>
      </c>
      <c r="N60" s="678">
        <v>0</v>
      </c>
      <c r="O60" s="678">
        <v>0</v>
      </c>
      <c r="P60" s="678">
        <v>0</v>
      </c>
      <c r="Q60" s="678">
        <v>2</v>
      </c>
      <c r="R60" s="678">
        <v>0</v>
      </c>
      <c r="S60" s="678">
        <v>0</v>
      </c>
      <c r="T60" s="678">
        <v>0</v>
      </c>
      <c r="U60" s="678">
        <v>0</v>
      </c>
      <c r="V60" s="678">
        <v>0</v>
      </c>
      <c r="W60" s="678">
        <v>0</v>
      </c>
      <c r="X60" s="678">
        <v>0</v>
      </c>
      <c r="Y60" s="658"/>
      <c r="Z60" s="658"/>
      <c r="AA60" s="678">
        <v>0</v>
      </c>
      <c r="AB60" s="678">
        <v>0</v>
      </c>
      <c r="AC60" s="678">
        <v>0</v>
      </c>
      <c r="AD60" s="678">
        <v>0</v>
      </c>
      <c r="AE60" s="678">
        <v>5</v>
      </c>
      <c r="AF60" s="678">
        <v>0</v>
      </c>
      <c r="AG60" s="678">
        <v>0</v>
      </c>
      <c r="AH60" s="678">
        <v>0</v>
      </c>
      <c r="AI60" s="678">
        <v>0</v>
      </c>
      <c r="AJ60" s="678">
        <v>0</v>
      </c>
      <c r="AK60" s="678">
        <v>0</v>
      </c>
      <c r="AL60" s="678">
        <v>0</v>
      </c>
      <c r="AM60" s="678">
        <v>0</v>
      </c>
      <c r="AN60" s="678">
        <v>6</v>
      </c>
      <c r="AO60" s="678">
        <v>0</v>
      </c>
      <c r="AP60" s="678">
        <v>0</v>
      </c>
      <c r="AQ60" s="678">
        <v>0</v>
      </c>
      <c r="AR60" s="678">
        <v>0</v>
      </c>
      <c r="AS60" s="678">
        <v>0</v>
      </c>
      <c r="AT60" s="678">
        <v>0</v>
      </c>
      <c r="AU60" s="678">
        <v>0</v>
      </c>
      <c r="AV60" s="678">
        <v>0</v>
      </c>
      <c r="AW60" s="679">
        <v>1</v>
      </c>
    </row>
    <row r="61" spans="2:44" ht="19.5" customHeight="1">
      <c r="B61" s="621" t="s">
        <v>588</v>
      </c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39"/>
      <c r="W61" s="539"/>
      <c r="X61" s="539"/>
      <c r="AA61" s="539"/>
      <c r="AB61" s="539"/>
      <c r="AC61" s="539"/>
      <c r="AD61" s="539"/>
      <c r="AE61" s="539"/>
      <c r="AF61" s="539"/>
      <c r="AG61" s="539"/>
      <c r="AH61" s="539"/>
      <c r="AI61" s="539"/>
      <c r="AJ61" s="539"/>
      <c r="AK61" s="539"/>
      <c r="AL61" s="539"/>
      <c r="AM61" s="539"/>
      <c r="AN61" s="539"/>
      <c r="AO61" s="539"/>
      <c r="AP61" s="539"/>
      <c r="AQ61" s="539">
        <v>0</v>
      </c>
      <c r="AR61" s="539"/>
    </row>
  </sheetData>
  <sheetProtection/>
  <mergeCells count="22">
    <mergeCell ref="B26:C26"/>
    <mergeCell ref="B27:C27"/>
    <mergeCell ref="B28:C28"/>
    <mergeCell ref="B46:C4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5:C5"/>
    <mergeCell ref="B8:C8"/>
    <mergeCell ref="B9:C9"/>
    <mergeCell ref="B10:C10"/>
    <mergeCell ref="B11:C11"/>
    <mergeCell ref="B12:C12"/>
  </mergeCells>
  <printOptions horizontalCentered="1"/>
  <pageMargins left="0.31496062992125984" right="0.31496062992125984" top="0.5511811023622047" bottom="0.3937007874015748" header="0.5118110236220472" footer="0.5118110236220472"/>
  <pageSetup firstPageNumber="144" useFirstPageNumber="1" fitToHeight="2" fitToWidth="2" horizontalDpi="300" verticalDpi="300" orientation="portrait" pageOrder="overThenDown" paperSize="9" scale="48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1"/>
  <sheetViews>
    <sheetView showGridLines="0" view="pageBreakPreview" zoomScale="70" zoomScaleSheetLayoutView="70" zoomScalePageLayoutView="0" workbookViewId="0" topLeftCell="A1">
      <selection activeCell="K62" sqref="K62"/>
    </sheetView>
  </sheetViews>
  <sheetFormatPr defaultColWidth="10.59765625" defaultRowHeight="18.75" customHeight="1"/>
  <cols>
    <col min="1" max="1" width="9" style="538" customWidth="1"/>
    <col min="2" max="2" width="14.3984375" style="538" customWidth="1"/>
    <col min="3" max="3" width="8.69921875" style="538" customWidth="1"/>
    <col min="4" max="4" width="10.19921875" style="538" customWidth="1"/>
    <col min="5" max="5" width="7.59765625" style="99" customWidth="1"/>
    <col min="6" max="6" width="10.3984375" style="99" customWidth="1"/>
    <col min="7" max="7" width="7.8984375" style="99" customWidth="1"/>
    <col min="8" max="12" width="7.59765625" style="99" customWidth="1"/>
    <col min="13" max="15" width="10.09765625" style="99" customWidth="1"/>
    <col min="16" max="16" width="7.5" style="538" bestFit="1" customWidth="1"/>
    <col min="17" max="17" width="9.09765625" style="99" customWidth="1"/>
    <col min="18" max="19" width="7.5" style="99" bestFit="1" customWidth="1"/>
    <col min="20" max="20" width="2.69921875" style="99" customWidth="1"/>
    <col min="21" max="21" width="2.59765625" style="538" customWidth="1"/>
    <col min="22" max="16384" width="10.59765625" style="538" customWidth="1"/>
  </cols>
  <sheetData>
    <row r="1" ht="18.75" customHeight="1">
      <c r="A1" s="680" t="s">
        <v>656</v>
      </c>
    </row>
    <row r="2" spans="2:20" ht="18.75" customHeight="1" thickBot="1">
      <c r="B2" s="539"/>
      <c r="C2" s="539"/>
      <c r="D2" s="539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39"/>
      <c r="Q2" s="540"/>
      <c r="R2" s="540"/>
      <c r="S2" s="681" t="s">
        <v>657</v>
      </c>
      <c r="T2" s="540"/>
    </row>
    <row r="3" spans="1:20" ht="18.75" customHeight="1">
      <c r="A3" s="542"/>
      <c r="B3" s="682"/>
      <c r="C3" s="624"/>
      <c r="D3" s="683" t="s">
        <v>154</v>
      </c>
      <c r="E3" s="684"/>
      <c r="F3" s="684"/>
      <c r="G3" s="684"/>
      <c r="H3" s="684"/>
      <c r="I3" s="684"/>
      <c r="J3" s="685" t="s">
        <v>658</v>
      </c>
      <c r="K3" s="686" t="s">
        <v>659</v>
      </c>
      <c r="L3" s="687" t="s">
        <v>505</v>
      </c>
      <c r="M3" s="684"/>
      <c r="N3" s="684"/>
      <c r="O3" s="684"/>
      <c r="P3" s="551" t="s">
        <v>279</v>
      </c>
      <c r="Q3" s="684"/>
      <c r="R3" s="684"/>
      <c r="S3" s="688"/>
      <c r="T3" s="689"/>
    </row>
    <row r="4" spans="1:20" ht="18.75" customHeight="1">
      <c r="A4" s="553"/>
      <c r="B4" s="690"/>
      <c r="C4" s="691"/>
      <c r="D4" s="692"/>
      <c r="E4" s="557" t="s">
        <v>506</v>
      </c>
      <c r="F4" s="74" t="s">
        <v>660</v>
      </c>
      <c r="G4" s="74" t="s">
        <v>165</v>
      </c>
      <c r="H4" s="557" t="s">
        <v>364</v>
      </c>
      <c r="I4" s="557" t="s">
        <v>364</v>
      </c>
      <c r="J4" s="565"/>
      <c r="K4" s="693"/>
      <c r="L4" s="561"/>
      <c r="M4" s="78" t="s">
        <v>165</v>
      </c>
      <c r="N4" s="219" t="s">
        <v>661</v>
      </c>
      <c r="O4" s="78" t="s">
        <v>514</v>
      </c>
      <c r="P4" s="691"/>
      <c r="Q4" s="74" t="s">
        <v>173</v>
      </c>
      <c r="R4" s="74"/>
      <c r="S4" s="79"/>
      <c r="T4" s="156"/>
    </row>
    <row r="5" spans="1:20" ht="18.75" customHeight="1">
      <c r="A5" s="563" t="s">
        <v>515</v>
      </c>
      <c r="B5" s="564"/>
      <c r="C5" s="555" t="s">
        <v>85</v>
      </c>
      <c r="D5" s="556" t="s">
        <v>160</v>
      </c>
      <c r="E5" s="557" t="s">
        <v>408</v>
      </c>
      <c r="F5" s="74" t="s">
        <v>183</v>
      </c>
      <c r="G5" s="74" t="s">
        <v>184</v>
      </c>
      <c r="H5" s="557" t="s">
        <v>517</v>
      </c>
      <c r="I5" s="557"/>
      <c r="J5" s="565"/>
      <c r="K5" s="694" t="s">
        <v>662</v>
      </c>
      <c r="L5" s="561"/>
      <c r="M5" s="78" t="s">
        <v>663</v>
      </c>
      <c r="N5" s="219" t="s">
        <v>664</v>
      </c>
      <c r="O5" s="78"/>
      <c r="P5" s="691"/>
      <c r="Q5" s="74"/>
      <c r="R5" s="74" t="s">
        <v>174</v>
      </c>
      <c r="S5" s="82"/>
      <c r="T5" s="156"/>
    </row>
    <row r="6" spans="1:20" ht="18.75" customHeight="1">
      <c r="A6" s="553"/>
      <c r="B6" s="690"/>
      <c r="C6" s="691"/>
      <c r="D6" s="692"/>
      <c r="E6" s="557" t="s">
        <v>520</v>
      </c>
      <c r="F6" s="74" t="s">
        <v>194</v>
      </c>
      <c r="G6" s="74" t="s">
        <v>196</v>
      </c>
      <c r="H6" s="557" t="s">
        <v>523</v>
      </c>
      <c r="I6" s="557" t="s">
        <v>524</v>
      </c>
      <c r="J6" s="565"/>
      <c r="K6" s="693"/>
      <c r="L6" s="561"/>
      <c r="M6" s="78" t="s">
        <v>665</v>
      </c>
      <c r="N6" s="219" t="s">
        <v>666</v>
      </c>
      <c r="O6" s="78" t="s">
        <v>527</v>
      </c>
      <c r="P6" s="691"/>
      <c r="Q6" s="74" t="s">
        <v>528</v>
      </c>
      <c r="R6" s="74"/>
      <c r="S6" s="82" t="s">
        <v>204</v>
      </c>
      <c r="T6" s="156"/>
    </row>
    <row r="7" spans="1:20" ht="18.75" customHeight="1">
      <c r="A7" s="553"/>
      <c r="B7" s="690"/>
      <c r="C7" s="691"/>
      <c r="D7" s="556" t="s">
        <v>182</v>
      </c>
      <c r="E7" s="557" t="s">
        <v>529</v>
      </c>
      <c r="F7" s="74" t="s">
        <v>210</v>
      </c>
      <c r="G7" s="74" t="s">
        <v>211</v>
      </c>
      <c r="H7" s="557" t="s">
        <v>530</v>
      </c>
      <c r="I7" s="557"/>
      <c r="J7" s="565"/>
      <c r="K7" s="694" t="s">
        <v>338</v>
      </c>
      <c r="L7" s="561"/>
      <c r="M7" s="78" t="s">
        <v>667</v>
      </c>
      <c r="N7" s="219" t="s">
        <v>668</v>
      </c>
      <c r="O7" s="78"/>
      <c r="P7" s="555" t="s">
        <v>533</v>
      </c>
      <c r="Q7" s="74"/>
      <c r="R7" s="74" t="s">
        <v>172</v>
      </c>
      <c r="S7" s="82"/>
      <c r="T7" s="156"/>
    </row>
    <row r="8" spans="1:20" ht="18.75" customHeight="1">
      <c r="A8" s="569"/>
      <c r="B8" s="695"/>
      <c r="C8" s="641"/>
      <c r="D8" s="696"/>
      <c r="E8" s="573" t="s">
        <v>534</v>
      </c>
      <c r="F8" s="90" t="s">
        <v>223</v>
      </c>
      <c r="G8" s="697"/>
      <c r="H8" s="573" t="s">
        <v>535</v>
      </c>
      <c r="I8" s="573" t="s">
        <v>215</v>
      </c>
      <c r="J8" s="575"/>
      <c r="K8" s="698"/>
      <c r="L8" s="578"/>
      <c r="M8" s="162" t="s">
        <v>271</v>
      </c>
      <c r="N8" s="95" t="s">
        <v>669</v>
      </c>
      <c r="O8" s="162" t="s">
        <v>670</v>
      </c>
      <c r="P8" s="641"/>
      <c r="Q8" s="90" t="s">
        <v>293</v>
      </c>
      <c r="R8" s="90"/>
      <c r="S8" s="96"/>
      <c r="T8" s="156"/>
    </row>
    <row r="9" spans="1:20" s="99" customFormat="1" ht="20.25" customHeight="1">
      <c r="A9" s="581" t="s">
        <v>537</v>
      </c>
      <c r="B9" s="582"/>
      <c r="C9" s="699">
        <f>SUM(D9,J9,L9,P9)</f>
        <v>104908</v>
      </c>
      <c r="D9" s="700">
        <f>SUM(E9:I9)</f>
        <v>101777</v>
      </c>
      <c r="E9" s="701">
        <v>20</v>
      </c>
      <c r="F9" s="701">
        <v>3142</v>
      </c>
      <c r="G9" s="701">
        <v>8510</v>
      </c>
      <c r="H9" s="701">
        <v>58653</v>
      </c>
      <c r="I9" s="701">
        <v>31452</v>
      </c>
      <c r="J9" s="701">
        <v>34</v>
      </c>
      <c r="K9" s="701">
        <v>0</v>
      </c>
      <c r="L9" s="701">
        <f>SUM(M9:O9)</f>
        <v>1607</v>
      </c>
      <c r="M9" s="701">
        <v>122</v>
      </c>
      <c r="N9" s="701">
        <v>1112</v>
      </c>
      <c r="O9" s="701">
        <v>373</v>
      </c>
      <c r="P9" s="701">
        <f>SUM(Q9:S9)</f>
        <v>1490</v>
      </c>
      <c r="Q9" s="701">
        <v>358</v>
      </c>
      <c r="R9" s="701">
        <v>1119</v>
      </c>
      <c r="S9" s="702">
        <v>13</v>
      </c>
      <c r="T9" s="703"/>
    </row>
    <row r="10" spans="1:20" ht="20.25" customHeight="1">
      <c r="A10" s="587"/>
      <c r="B10" s="588"/>
      <c r="C10" s="699"/>
      <c r="D10" s="704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705"/>
      <c r="Q10" s="241"/>
      <c r="R10" s="241"/>
      <c r="S10" s="706"/>
      <c r="T10" s="703"/>
    </row>
    <row r="11" spans="1:20" ht="20.25" customHeight="1">
      <c r="A11" s="587"/>
      <c r="B11" s="588"/>
      <c r="C11" s="699"/>
      <c r="D11" s="704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705"/>
      <c r="Q11" s="241"/>
      <c r="R11" s="241"/>
      <c r="S11" s="706"/>
      <c r="T11" s="703"/>
    </row>
    <row r="12" spans="1:20" ht="20.25" customHeight="1">
      <c r="A12" s="563" t="s">
        <v>538</v>
      </c>
      <c r="B12" s="564"/>
      <c r="C12" s="699">
        <f>SUM(D12,J12,L12,P12)</f>
        <v>1778</v>
      </c>
      <c r="D12" s="704">
        <f>SUM(D15:D19)</f>
        <v>1725</v>
      </c>
      <c r="E12" s="705">
        <f aca="true" t="shared" si="0" ref="E12:S12">SUM(E15:E19)</f>
        <v>1</v>
      </c>
      <c r="F12" s="705">
        <f t="shared" si="0"/>
        <v>57</v>
      </c>
      <c r="G12" s="705">
        <f t="shared" si="0"/>
        <v>281</v>
      </c>
      <c r="H12" s="705">
        <f t="shared" si="0"/>
        <v>881</v>
      </c>
      <c r="I12" s="705">
        <f t="shared" si="0"/>
        <v>505</v>
      </c>
      <c r="J12" s="705">
        <v>0</v>
      </c>
      <c r="K12" s="705">
        <v>0</v>
      </c>
      <c r="L12" s="705">
        <f>SUM(L15:L19)</f>
        <v>36</v>
      </c>
      <c r="M12" s="705">
        <f t="shared" si="0"/>
        <v>28</v>
      </c>
      <c r="N12" s="705">
        <f t="shared" si="0"/>
        <v>3</v>
      </c>
      <c r="O12" s="705">
        <f t="shared" si="0"/>
        <v>5</v>
      </c>
      <c r="P12" s="705">
        <f>SUM(P15:P19)</f>
        <v>17</v>
      </c>
      <c r="Q12" s="705">
        <f t="shared" si="0"/>
        <v>4</v>
      </c>
      <c r="R12" s="705">
        <f t="shared" si="0"/>
        <v>12</v>
      </c>
      <c r="S12" s="707">
        <f t="shared" si="0"/>
        <v>1</v>
      </c>
      <c r="T12" s="703"/>
    </row>
    <row r="13" spans="1:20" ht="20.25" customHeight="1">
      <c r="A13" s="587"/>
      <c r="B13" s="588"/>
      <c r="C13" s="699"/>
      <c r="D13" s="704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7"/>
      <c r="T13" s="703"/>
    </row>
    <row r="14" spans="1:20" ht="20.25" customHeight="1">
      <c r="A14" s="587"/>
      <c r="B14" s="588"/>
      <c r="C14" s="699"/>
      <c r="D14" s="704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7"/>
      <c r="T14" s="703"/>
    </row>
    <row r="15" spans="1:20" ht="20.25" customHeight="1">
      <c r="A15" s="594" t="s">
        <v>539</v>
      </c>
      <c r="B15" s="595"/>
      <c r="C15" s="699">
        <f aca="true" t="shared" si="1" ref="C15:S16">SUM(C21,C23)</f>
        <v>1102</v>
      </c>
      <c r="D15" s="704">
        <f t="shared" si="1"/>
        <v>1057</v>
      </c>
      <c r="E15" s="705">
        <f t="shared" si="1"/>
        <v>0</v>
      </c>
      <c r="F15" s="705">
        <f t="shared" si="1"/>
        <v>26</v>
      </c>
      <c r="G15" s="705">
        <f t="shared" si="1"/>
        <v>277</v>
      </c>
      <c r="H15" s="705">
        <f t="shared" si="1"/>
        <v>482</v>
      </c>
      <c r="I15" s="705">
        <f t="shared" si="1"/>
        <v>272</v>
      </c>
      <c r="J15" s="705">
        <f t="shared" si="1"/>
        <v>0</v>
      </c>
      <c r="K15" s="705">
        <v>0</v>
      </c>
      <c r="L15" s="705">
        <f t="shared" si="1"/>
        <v>36</v>
      </c>
      <c r="M15" s="705">
        <f t="shared" si="1"/>
        <v>28</v>
      </c>
      <c r="N15" s="705">
        <f t="shared" si="1"/>
        <v>3</v>
      </c>
      <c r="O15" s="705">
        <f t="shared" si="1"/>
        <v>5</v>
      </c>
      <c r="P15" s="705">
        <f t="shared" si="1"/>
        <v>9</v>
      </c>
      <c r="Q15" s="705">
        <f t="shared" si="1"/>
        <v>3</v>
      </c>
      <c r="R15" s="705">
        <f t="shared" si="1"/>
        <v>5</v>
      </c>
      <c r="S15" s="708">
        <f t="shared" si="1"/>
        <v>1</v>
      </c>
      <c r="T15" s="608"/>
    </row>
    <row r="16" spans="1:20" ht="20.25" customHeight="1">
      <c r="A16" s="594" t="s">
        <v>540</v>
      </c>
      <c r="B16" s="595"/>
      <c r="C16" s="699">
        <f t="shared" si="1"/>
        <v>507</v>
      </c>
      <c r="D16" s="704">
        <f t="shared" si="1"/>
        <v>503</v>
      </c>
      <c r="E16" s="705">
        <f t="shared" si="1"/>
        <v>1</v>
      </c>
      <c r="F16" s="705">
        <f t="shared" si="1"/>
        <v>23</v>
      </c>
      <c r="G16" s="705">
        <f t="shared" si="1"/>
        <v>4</v>
      </c>
      <c r="H16" s="705">
        <f t="shared" si="1"/>
        <v>288</v>
      </c>
      <c r="I16" s="705">
        <f t="shared" si="1"/>
        <v>187</v>
      </c>
      <c r="J16" s="705">
        <f t="shared" si="1"/>
        <v>0</v>
      </c>
      <c r="K16" s="705">
        <v>0</v>
      </c>
      <c r="L16" s="705">
        <f t="shared" si="1"/>
        <v>0</v>
      </c>
      <c r="M16" s="705">
        <f t="shared" si="1"/>
        <v>0</v>
      </c>
      <c r="N16" s="705">
        <f t="shared" si="1"/>
        <v>0</v>
      </c>
      <c r="O16" s="705">
        <f t="shared" si="1"/>
        <v>0</v>
      </c>
      <c r="P16" s="705">
        <f t="shared" si="1"/>
        <v>4</v>
      </c>
      <c r="Q16" s="705">
        <f t="shared" si="1"/>
        <v>0</v>
      </c>
      <c r="R16" s="705">
        <f t="shared" si="1"/>
        <v>4</v>
      </c>
      <c r="S16" s="708">
        <f t="shared" si="1"/>
        <v>0</v>
      </c>
      <c r="T16" s="608"/>
    </row>
    <row r="17" spans="1:20" ht="20.25" customHeight="1">
      <c r="A17" s="594" t="s">
        <v>541</v>
      </c>
      <c r="B17" s="595"/>
      <c r="C17" s="699">
        <f aca="true" t="shared" si="2" ref="C17:S19">SUM(C25)</f>
        <v>40</v>
      </c>
      <c r="D17" s="704">
        <f t="shared" si="2"/>
        <v>36</v>
      </c>
      <c r="E17" s="705">
        <f t="shared" si="2"/>
        <v>0</v>
      </c>
      <c r="F17" s="705">
        <f t="shared" si="2"/>
        <v>2</v>
      </c>
      <c r="G17" s="705">
        <f t="shared" si="2"/>
        <v>0</v>
      </c>
      <c r="H17" s="705">
        <f t="shared" si="2"/>
        <v>19</v>
      </c>
      <c r="I17" s="705">
        <f t="shared" si="2"/>
        <v>15</v>
      </c>
      <c r="J17" s="705">
        <f t="shared" si="2"/>
        <v>0</v>
      </c>
      <c r="K17" s="705">
        <v>0</v>
      </c>
      <c r="L17" s="705">
        <f t="shared" si="2"/>
        <v>0</v>
      </c>
      <c r="M17" s="705">
        <f t="shared" si="2"/>
        <v>0</v>
      </c>
      <c r="N17" s="705">
        <f t="shared" si="2"/>
        <v>0</v>
      </c>
      <c r="O17" s="705">
        <f t="shared" si="2"/>
        <v>0</v>
      </c>
      <c r="P17" s="705">
        <f t="shared" si="2"/>
        <v>4</v>
      </c>
      <c r="Q17" s="705">
        <f t="shared" si="2"/>
        <v>1</v>
      </c>
      <c r="R17" s="705">
        <f t="shared" si="2"/>
        <v>3</v>
      </c>
      <c r="S17" s="708">
        <f t="shared" si="2"/>
        <v>0</v>
      </c>
      <c r="T17" s="703"/>
    </row>
    <row r="18" spans="1:20" ht="20.25" customHeight="1">
      <c r="A18" s="594" t="s">
        <v>542</v>
      </c>
      <c r="B18" s="595"/>
      <c r="C18" s="699">
        <f t="shared" si="2"/>
        <v>23</v>
      </c>
      <c r="D18" s="704">
        <f t="shared" si="2"/>
        <v>23</v>
      </c>
      <c r="E18" s="705">
        <f t="shared" si="2"/>
        <v>0</v>
      </c>
      <c r="F18" s="705">
        <f t="shared" si="2"/>
        <v>0</v>
      </c>
      <c r="G18" s="705">
        <f t="shared" si="2"/>
        <v>0</v>
      </c>
      <c r="H18" s="705">
        <f t="shared" si="2"/>
        <v>19</v>
      </c>
      <c r="I18" s="705">
        <f t="shared" si="2"/>
        <v>4</v>
      </c>
      <c r="J18" s="705">
        <f t="shared" si="2"/>
        <v>0</v>
      </c>
      <c r="K18" s="705">
        <v>0</v>
      </c>
      <c r="L18" s="705">
        <f t="shared" si="2"/>
        <v>0</v>
      </c>
      <c r="M18" s="705">
        <f t="shared" si="2"/>
        <v>0</v>
      </c>
      <c r="N18" s="705">
        <f t="shared" si="2"/>
        <v>0</v>
      </c>
      <c r="O18" s="705">
        <f t="shared" si="2"/>
        <v>0</v>
      </c>
      <c r="P18" s="705">
        <f t="shared" si="2"/>
        <v>0</v>
      </c>
      <c r="Q18" s="705">
        <f t="shared" si="2"/>
        <v>0</v>
      </c>
      <c r="R18" s="705">
        <f t="shared" si="2"/>
        <v>0</v>
      </c>
      <c r="S18" s="708">
        <f t="shared" si="2"/>
        <v>0</v>
      </c>
      <c r="T18" s="703"/>
    </row>
    <row r="19" spans="1:20" ht="20.25" customHeight="1">
      <c r="A19" s="594" t="s">
        <v>543</v>
      </c>
      <c r="B19" s="595"/>
      <c r="C19" s="699">
        <f t="shared" si="2"/>
        <v>106</v>
      </c>
      <c r="D19" s="704">
        <f t="shared" si="2"/>
        <v>106</v>
      </c>
      <c r="E19" s="705">
        <f t="shared" si="2"/>
        <v>0</v>
      </c>
      <c r="F19" s="705">
        <f t="shared" si="2"/>
        <v>6</v>
      </c>
      <c r="G19" s="705">
        <f t="shared" si="2"/>
        <v>0</v>
      </c>
      <c r="H19" s="705">
        <f t="shared" si="2"/>
        <v>73</v>
      </c>
      <c r="I19" s="705">
        <f t="shared" si="2"/>
        <v>27</v>
      </c>
      <c r="J19" s="705">
        <f t="shared" si="2"/>
        <v>0</v>
      </c>
      <c r="K19" s="705">
        <v>0</v>
      </c>
      <c r="L19" s="705">
        <f t="shared" si="2"/>
        <v>0</v>
      </c>
      <c r="M19" s="705">
        <f t="shared" si="2"/>
        <v>0</v>
      </c>
      <c r="N19" s="705">
        <f t="shared" si="2"/>
        <v>0</v>
      </c>
      <c r="O19" s="705">
        <f t="shared" si="2"/>
        <v>0</v>
      </c>
      <c r="P19" s="705">
        <f t="shared" si="2"/>
        <v>0</v>
      </c>
      <c r="Q19" s="705">
        <f t="shared" si="2"/>
        <v>0</v>
      </c>
      <c r="R19" s="705">
        <f t="shared" si="2"/>
        <v>0</v>
      </c>
      <c r="S19" s="708">
        <f t="shared" si="2"/>
        <v>0</v>
      </c>
      <c r="T19" s="703"/>
    </row>
    <row r="20" spans="1:20" ht="20.25" customHeight="1">
      <c r="A20" s="599"/>
      <c r="B20" s="600"/>
      <c r="C20" s="699"/>
      <c r="D20" s="704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7"/>
      <c r="T20" s="703"/>
    </row>
    <row r="21" spans="1:20" ht="20.25" customHeight="1">
      <c r="A21" s="601" t="s">
        <v>544</v>
      </c>
      <c r="B21" s="602"/>
      <c r="C21" s="699">
        <f>SUM(C29)</f>
        <v>968</v>
      </c>
      <c r="D21" s="704">
        <f>SUM(D29)</f>
        <v>923</v>
      </c>
      <c r="E21" s="705">
        <f aca="true" t="shared" si="3" ref="E21:J21">SUM(E29)</f>
        <v>0</v>
      </c>
      <c r="F21" s="705">
        <f t="shared" si="3"/>
        <v>18</v>
      </c>
      <c r="G21" s="705">
        <f t="shared" si="3"/>
        <v>277</v>
      </c>
      <c r="H21" s="705">
        <f t="shared" si="3"/>
        <v>389</v>
      </c>
      <c r="I21" s="705">
        <f t="shared" si="3"/>
        <v>239</v>
      </c>
      <c r="J21" s="705">
        <f t="shared" si="3"/>
        <v>0</v>
      </c>
      <c r="K21" s="705">
        <v>0</v>
      </c>
      <c r="L21" s="705">
        <f>SUM(L29)</f>
        <v>36</v>
      </c>
      <c r="M21" s="705">
        <f aca="true" t="shared" si="4" ref="M21:S21">SUM(M29)</f>
        <v>28</v>
      </c>
      <c r="N21" s="705">
        <f t="shared" si="4"/>
        <v>3</v>
      </c>
      <c r="O21" s="705">
        <f t="shared" si="4"/>
        <v>5</v>
      </c>
      <c r="P21" s="705">
        <f t="shared" si="4"/>
        <v>9</v>
      </c>
      <c r="Q21" s="705">
        <f t="shared" si="4"/>
        <v>3</v>
      </c>
      <c r="R21" s="705">
        <f t="shared" si="4"/>
        <v>5</v>
      </c>
      <c r="S21" s="707">
        <f t="shared" si="4"/>
        <v>1</v>
      </c>
      <c r="T21" s="703"/>
    </row>
    <row r="22" spans="1:20" ht="20.25" customHeight="1">
      <c r="A22" s="604" t="s">
        <v>545</v>
      </c>
      <c r="B22" s="605"/>
      <c r="C22" s="699">
        <f>SUM(C30)</f>
        <v>349</v>
      </c>
      <c r="D22" s="704">
        <f aca="true" t="shared" si="5" ref="D22:S22">SUM(D30)</f>
        <v>347</v>
      </c>
      <c r="E22" s="705">
        <f t="shared" si="5"/>
        <v>1</v>
      </c>
      <c r="F22" s="705">
        <f t="shared" si="5"/>
        <v>20</v>
      </c>
      <c r="G22" s="705">
        <f t="shared" si="5"/>
        <v>4</v>
      </c>
      <c r="H22" s="705">
        <f t="shared" si="5"/>
        <v>190</v>
      </c>
      <c r="I22" s="705">
        <f t="shared" si="5"/>
        <v>132</v>
      </c>
      <c r="J22" s="705">
        <f t="shared" si="5"/>
        <v>0</v>
      </c>
      <c r="K22" s="705">
        <v>0</v>
      </c>
      <c r="L22" s="705">
        <f t="shared" si="5"/>
        <v>0</v>
      </c>
      <c r="M22" s="705">
        <f t="shared" si="5"/>
        <v>0</v>
      </c>
      <c r="N22" s="705">
        <f t="shared" si="5"/>
        <v>0</v>
      </c>
      <c r="O22" s="705">
        <f t="shared" si="5"/>
        <v>0</v>
      </c>
      <c r="P22" s="705">
        <f t="shared" si="5"/>
        <v>2</v>
      </c>
      <c r="Q22" s="705">
        <f t="shared" si="5"/>
        <v>0</v>
      </c>
      <c r="R22" s="705">
        <f t="shared" si="5"/>
        <v>2</v>
      </c>
      <c r="S22" s="707">
        <f t="shared" si="5"/>
        <v>0</v>
      </c>
      <c r="T22" s="703"/>
    </row>
    <row r="23" spans="1:20" ht="20.25" customHeight="1">
      <c r="A23" s="604" t="s">
        <v>546</v>
      </c>
      <c r="B23" s="602"/>
      <c r="C23" s="699">
        <f>SUM(C32,C39,C41,C42,C47,C60)</f>
        <v>134</v>
      </c>
      <c r="D23" s="704">
        <f>SUM(D32,D39,D41,D42,D47,D60)</f>
        <v>134</v>
      </c>
      <c r="E23" s="705">
        <f aca="true" t="shared" si="6" ref="E23:J23">SUM(E32,E39,E41,E42,E47,E60)</f>
        <v>0</v>
      </c>
      <c r="F23" s="705">
        <f t="shared" si="6"/>
        <v>8</v>
      </c>
      <c r="G23" s="705">
        <f t="shared" si="6"/>
        <v>0</v>
      </c>
      <c r="H23" s="705">
        <f t="shared" si="6"/>
        <v>93</v>
      </c>
      <c r="I23" s="705">
        <f t="shared" si="6"/>
        <v>33</v>
      </c>
      <c r="J23" s="705">
        <f t="shared" si="6"/>
        <v>0</v>
      </c>
      <c r="K23" s="705">
        <v>0</v>
      </c>
      <c r="L23" s="705">
        <f aca="true" t="shared" si="7" ref="L23:S23">SUM(L32,L39,L41,L42,L47,L60)</f>
        <v>0</v>
      </c>
      <c r="M23" s="705">
        <f t="shared" si="7"/>
        <v>0</v>
      </c>
      <c r="N23" s="705">
        <f t="shared" si="7"/>
        <v>0</v>
      </c>
      <c r="O23" s="705">
        <f t="shared" si="7"/>
        <v>0</v>
      </c>
      <c r="P23" s="705">
        <f t="shared" si="7"/>
        <v>0</v>
      </c>
      <c r="Q23" s="705">
        <f t="shared" si="7"/>
        <v>0</v>
      </c>
      <c r="R23" s="705">
        <f t="shared" si="7"/>
        <v>0</v>
      </c>
      <c r="S23" s="708">
        <f t="shared" si="7"/>
        <v>0</v>
      </c>
      <c r="T23" s="703"/>
    </row>
    <row r="24" spans="1:20" ht="20.25" customHeight="1">
      <c r="A24" s="604" t="s">
        <v>547</v>
      </c>
      <c r="B24" s="602"/>
      <c r="C24" s="699">
        <f>SUM(C33,C35,C36,C45,C48,C49,C50,)</f>
        <v>158</v>
      </c>
      <c r="D24" s="704">
        <f>SUM(D33,D35,D36,D45,D48,D49,D50)</f>
        <v>156</v>
      </c>
      <c r="E24" s="705">
        <f aca="true" t="shared" si="8" ref="E24:J24">SUM(E33,E35,E36,E45,E48,E49,E50)</f>
        <v>0</v>
      </c>
      <c r="F24" s="705">
        <f t="shared" si="8"/>
        <v>3</v>
      </c>
      <c r="G24" s="705">
        <f t="shared" si="8"/>
        <v>0</v>
      </c>
      <c r="H24" s="705">
        <f t="shared" si="8"/>
        <v>98</v>
      </c>
      <c r="I24" s="705">
        <f t="shared" si="8"/>
        <v>55</v>
      </c>
      <c r="J24" s="705">
        <f t="shared" si="8"/>
        <v>0</v>
      </c>
      <c r="K24" s="705">
        <v>0</v>
      </c>
      <c r="L24" s="705">
        <f aca="true" t="shared" si="9" ref="L24:S24">SUM(L33,L35,L36,L45,L48,L49,L50)</f>
        <v>0</v>
      </c>
      <c r="M24" s="705">
        <f t="shared" si="9"/>
        <v>0</v>
      </c>
      <c r="N24" s="705">
        <f t="shared" si="9"/>
        <v>0</v>
      </c>
      <c r="O24" s="705">
        <f t="shared" si="9"/>
        <v>0</v>
      </c>
      <c r="P24" s="705">
        <f t="shared" si="9"/>
        <v>2</v>
      </c>
      <c r="Q24" s="705">
        <f t="shared" si="9"/>
        <v>0</v>
      </c>
      <c r="R24" s="705">
        <f t="shared" si="9"/>
        <v>2</v>
      </c>
      <c r="S24" s="708">
        <f t="shared" si="9"/>
        <v>0</v>
      </c>
      <c r="T24" s="608"/>
    </row>
    <row r="25" spans="1:21" ht="20.25" customHeight="1">
      <c r="A25" s="604" t="s">
        <v>548</v>
      </c>
      <c r="B25" s="602"/>
      <c r="C25" s="699">
        <f>SUM(C37,C38)</f>
        <v>40</v>
      </c>
      <c r="D25" s="704">
        <f>SUM(D37,D38)</f>
        <v>36</v>
      </c>
      <c r="E25" s="705">
        <f aca="true" t="shared" si="10" ref="E25:J25">SUM(E37,E38)</f>
        <v>0</v>
      </c>
      <c r="F25" s="705">
        <f t="shared" si="10"/>
        <v>2</v>
      </c>
      <c r="G25" s="705">
        <f t="shared" si="10"/>
        <v>0</v>
      </c>
      <c r="H25" s="705">
        <f t="shared" si="10"/>
        <v>19</v>
      </c>
      <c r="I25" s="705">
        <f t="shared" si="10"/>
        <v>15</v>
      </c>
      <c r="J25" s="705">
        <f t="shared" si="10"/>
        <v>0</v>
      </c>
      <c r="K25" s="705">
        <v>0</v>
      </c>
      <c r="L25" s="705">
        <f aca="true" t="shared" si="11" ref="L25:S25">SUM(L37,L38)</f>
        <v>0</v>
      </c>
      <c r="M25" s="705">
        <f t="shared" si="11"/>
        <v>0</v>
      </c>
      <c r="N25" s="705">
        <f t="shared" si="11"/>
        <v>0</v>
      </c>
      <c r="O25" s="705">
        <f t="shared" si="11"/>
        <v>0</v>
      </c>
      <c r="P25" s="705">
        <f t="shared" si="11"/>
        <v>4</v>
      </c>
      <c r="Q25" s="705">
        <f t="shared" si="11"/>
        <v>1</v>
      </c>
      <c r="R25" s="705">
        <f t="shared" si="11"/>
        <v>3</v>
      </c>
      <c r="S25" s="708">
        <f t="shared" si="11"/>
        <v>0</v>
      </c>
      <c r="T25" s="703"/>
      <c r="U25" s="539"/>
    </row>
    <row r="26" spans="1:21" ht="20.25" customHeight="1">
      <c r="A26" s="601" t="s">
        <v>549</v>
      </c>
      <c r="B26" s="602"/>
      <c r="C26" s="699">
        <f>SUM(C43,C51)</f>
        <v>23</v>
      </c>
      <c r="D26" s="704">
        <f>SUM(D43,D51)</f>
        <v>23</v>
      </c>
      <c r="E26" s="705">
        <f aca="true" t="shared" si="12" ref="E26:J26">SUM(E43,E51)</f>
        <v>0</v>
      </c>
      <c r="F26" s="705">
        <f t="shared" si="12"/>
        <v>0</v>
      </c>
      <c r="G26" s="705">
        <f t="shared" si="12"/>
        <v>0</v>
      </c>
      <c r="H26" s="705">
        <f t="shared" si="12"/>
        <v>19</v>
      </c>
      <c r="I26" s="705">
        <f t="shared" si="12"/>
        <v>4</v>
      </c>
      <c r="J26" s="705">
        <f t="shared" si="12"/>
        <v>0</v>
      </c>
      <c r="K26" s="705">
        <v>0</v>
      </c>
      <c r="L26" s="705">
        <f aca="true" t="shared" si="13" ref="L26:S26">SUM(L43,L51)</f>
        <v>0</v>
      </c>
      <c r="M26" s="705">
        <f t="shared" si="13"/>
        <v>0</v>
      </c>
      <c r="N26" s="705">
        <f t="shared" si="13"/>
        <v>0</v>
      </c>
      <c r="O26" s="705">
        <f t="shared" si="13"/>
        <v>0</v>
      </c>
      <c r="P26" s="705">
        <f t="shared" si="13"/>
        <v>0</v>
      </c>
      <c r="Q26" s="705">
        <f t="shared" si="13"/>
        <v>0</v>
      </c>
      <c r="R26" s="705">
        <f t="shared" si="13"/>
        <v>0</v>
      </c>
      <c r="S26" s="708">
        <f t="shared" si="13"/>
        <v>0</v>
      </c>
      <c r="T26" s="703"/>
      <c r="U26" s="539"/>
    </row>
    <row r="27" spans="1:21" ht="20.25" customHeight="1">
      <c r="A27" s="604" t="s">
        <v>550</v>
      </c>
      <c r="B27" s="602"/>
      <c r="C27" s="699">
        <f>SUM(C31,C44,C53,C54,C55,C56,C57,C59)</f>
        <v>106</v>
      </c>
      <c r="D27" s="704">
        <f>SUM(D31,D44,D53,D54,D55,D56,D57,D59)</f>
        <v>106</v>
      </c>
      <c r="E27" s="705">
        <f aca="true" t="shared" si="14" ref="E27:J27">SUM(E31,E44,E53,E54,E55,E56,E57,E59)</f>
        <v>0</v>
      </c>
      <c r="F27" s="705">
        <f t="shared" si="14"/>
        <v>6</v>
      </c>
      <c r="G27" s="705">
        <f t="shared" si="14"/>
        <v>0</v>
      </c>
      <c r="H27" s="705">
        <f t="shared" si="14"/>
        <v>73</v>
      </c>
      <c r="I27" s="705">
        <f t="shared" si="14"/>
        <v>27</v>
      </c>
      <c r="J27" s="705">
        <f t="shared" si="14"/>
        <v>0</v>
      </c>
      <c r="K27" s="705">
        <v>0</v>
      </c>
      <c r="L27" s="705">
        <f aca="true" t="shared" si="15" ref="L27:S27">SUM(L31,L44,L53,L54,L55,L56,L57,L59)</f>
        <v>0</v>
      </c>
      <c r="M27" s="705">
        <f t="shared" si="15"/>
        <v>0</v>
      </c>
      <c r="N27" s="705">
        <f t="shared" si="15"/>
        <v>0</v>
      </c>
      <c r="O27" s="705">
        <f t="shared" si="15"/>
        <v>0</v>
      </c>
      <c r="P27" s="705">
        <f>SUM(P31,P44,P53,P54,P55,P56,P57,P59)</f>
        <v>0</v>
      </c>
      <c r="Q27" s="705">
        <f t="shared" si="15"/>
        <v>0</v>
      </c>
      <c r="R27" s="705">
        <f t="shared" si="15"/>
        <v>0</v>
      </c>
      <c r="S27" s="708">
        <f t="shared" si="15"/>
        <v>0</v>
      </c>
      <c r="T27" s="703"/>
      <c r="U27" s="539"/>
    </row>
    <row r="28" spans="1:21" ht="20.25" customHeight="1">
      <c r="A28" s="587"/>
      <c r="B28" s="588"/>
      <c r="C28" s="699"/>
      <c r="D28" s="704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705"/>
      <c r="Q28" s="241"/>
      <c r="R28" s="241"/>
      <c r="S28" s="706"/>
      <c r="T28" s="703"/>
      <c r="U28" s="539"/>
    </row>
    <row r="29" spans="1:22" ht="20.25" customHeight="1">
      <c r="A29" s="553"/>
      <c r="B29" s="606" t="s">
        <v>551</v>
      </c>
      <c r="C29" s="699">
        <f>SUM(D29,J29,L29,P29)</f>
        <v>968</v>
      </c>
      <c r="D29" s="704">
        <f>SUM(E29:I29)</f>
        <v>923</v>
      </c>
      <c r="E29" s="705">
        <v>0</v>
      </c>
      <c r="F29" s="705">
        <v>18</v>
      </c>
      <c r="G29" s="705">
        <v>277</v>
      </c>
      <c r="H29" s="705">
        <v>389</v>
      </c>
      <c r="I29" s="705">
        <v>239</v>
      </c>
      <c r="J29" s="705">
        <v>0</v>
      </c>
      <c r="K29" s="705">
        <v>0</v>
      </c>
      <c r="L29" s="705">
        <f>SUM(M29:O29)</f>
        <v>36</v>
      </c>
      <c r="M29" s="705">
        <v>28</v>
      </c>
      <c r="N29" s="705">
        <v>3</v>
      </c>
      <c r="O29" s="705">
        <v>5</v>
      </c>
      <c r="P29" s="705">
        <f>SUM(Q29:S29)</f>
        <v>9</v>
      </c>
      <c r="Q29" s="705">
        <v>3</v>
      </c>
      <c r="R29" s="705">
        <v>5</v>
      </c>
      <c r="S29" s="708">
        <v>1</v>
      </c>
      <c r="T29" s="709"/>
      <c r="U29" s="709"/>
      <c r="V29" s="709"/>
    </row>
    <row r="30" spans="1:22" ht="20.25" customHeight="1">
      <c r="A30" s="553"/>
      <c r="B30" s="606" t="s">
        <v>552</v>
      </c>
      <c r="C30" s="699">
        <f aca="true" t="shared" si="16" ref="C30:C60">SUM(D30,J30,L30,P30)</f>
        <v>349</v>
      </c>
      <c r="D30" s="704">
        <f aca="true" t="shared" si="17" ref="D30:D60">SUM(E30:I30)</f>
        <v>347</v>
      </c>
      <c r="E30" s="705">
        <v>1</v>
      </c>
      <c r="F30" s="705">
        <v>20</v>
      </c>
      <c r="G30" s="705">
        <v>4</v>
      </c>
      <c r="H30" s="705">
        <v>190</v>
      </c>
      <c r="I30" s="705">
        <v>132</v>
      </c>
      <c r="J30" s="705">
        <v>0</v>
      </c>
      <c r="K30" s="705">
        <v>0</v>
      </c>
      <c r="L30" s="705">
        <f aca="true" t="shared" si="18" ref="L30:L60">SUM(M30:O30)</f>
        <v>0</v>
      </c>
      <c r="M30" s="705">
        <v>0</v>
      </c>
      <c r="N30" s="705">
        <v>0</v>
      </c>
      <c r="O30" s="705">
        <v>0</v>
      </c>
      <c r="P30" s="705">
        <f aca="true" t="shared" si="19" ref="P30:P60">SUM(Q30:S30)</f>
        <v>2</v>
      </c>
      <c r="Q30" s="705">
        <v>0</v>
      </c>
      <c r="R30" s="705">
        <v>2</v>
      </c>
      <c r="S30" s="708">
        <v>0</v>
      </c>
      <c r="T30" s="709"/>
      <c r="U30" s="709"/>
      <c r="V30" s="709"/>
    </row>
    <row r="31" spans="1:22" ht="20.25" customHeight="1">
      <c r="A31" s="553"/>
      <c r="B31" s="606" t="s">
        <v>553</v>
      </c>
      <c r="C31" s="699">
        <f t="shared" si="16"/>
        <v>59</v>
      </c>
      <c r="D31" s="704">
        <f t="shared" si="17"/>
        <v>59</v>
      </c>
      <c r="E31" s="705">
        <v>0</v>
      </c>
      <c r="F31" s="705">
        <v>4</v>
      </c>
      <c r="G31" s="705">
        <v>0</v>
      </c>
      <c r="H31" s="705">
        <v>43</v>
      </c>
      <c r="I31" s="705">
        <v>12</v>
      </c>
      <c r="J31" s="705">
        <v>0</v>
      </c>
      <c r="K31" s="705">
        <v>0</v>
      </c>
      <c r="L31" s="705">
        <f t="shared" si="18"/>
        <v>0</v>
      </c>
      <c r="M31" s="705">
        <v>0</v>
      </c>
      <c r="N31" s="705">
        <v>0</v>
      </c>
      <c r="O31" s="705">
        <v>0</v>
      </c>
      <c r="P31" s="705">
        <f t="shared" si="19"/>
        <v>0</v>
      </c>
      <c r="Q31" s="705">
        <v>0</v>
      </c>
      <c r="R31" s="705">
        <v>0</v>
      </c>
      <c r="S31" s="708">
        <v>0</v>
      </c>
      <c r="T31" s="709"/>
      <c r="U31" s="709"/>
      <c r="V31" s="709"/>
    </row>
    <row r="32" spans="1:22" ht="20.25" customHeight="1">
      <c r="A32" s="553"/>
      <c r="B32" s="606" t="s">
        <v>554</v>
      </c>
      <c r="C32" s="699">
        <f t="shared" si="16"/>
        <v>44</v>
      </c>
      <c r="D32" s="704">
        <f t="shared" si="17"/>
        <v>44</v>
      </c>
      <c r="E32" s="705">
        <v>0</v>
      </c>
      <c r="F32" s="705">
        <v>1</v>
      </c>
      <c r="G32" s="705">
        <v>0</v>
      </c>
      <c r="H32" s="705">
        <v>31</v>
      </c>
      <c r="I32" s="705">
        <v>12</v>
      </c>
      <c r="J32" s="705">
        <v>0</v>
      </c>
      <c r="K32" s="705">
        <v>0</v>
      </c>
      <c r="L32" s="705">
        <f t="shared" si="18"/>
        <v>0</v>
      </c>
      <c r="M32" s="705">
        <v>0</v>
      </c>
      <c r="N32" s="705">
        <v>0</v>
      </c>
      <c r="O32" s="705">
        <v>0</v>
      </c>
      <c r="P32" s="705">
        <f t="shared" si="19"/>
        <v>0</v>
      </c>
      <c r="Q32" s="705">
        <v>0</v>
      </c>
      <c r="R32" s="705">
        <v>0</v>
      </c>
      <c r="S32" s="708">
        <v>0</v>
      </c>
      <c r="T32" s="709"/>
      <c r="U32" s="709"/>
      <c r="V32" s="709"/>
    </row>
    <row r="33" spans="1:22" ht="20.25" customHeight="1">
      <c r="A33" s="553"/>
      <c r="B33" s="606" t="s">
        <v>555</v>
      </c>
      <c r="C33" s="699">
        <f>SUM(D33,J33,L33,P33)</f>
        <v>39</v>
      </c>
      <c r="D33" s="704">
        <f t="shared" si="17"/>
        <v>39</v>
      </c>
      <c r="E33" s="705">
        <v>0</v>
      </c>
      <c r="F33" s="705">
        <v>3</v>
      </c>
      <c r="G33" s="705">
        <v>0</v>
      </c>
      <c r="H33" s="705">
        <v>23</v>
      </c>
      <c r="I33" s="705">
        <v>13</v>
      </c>
      <c r="J33" s="705">
        <v>0</v>
      </c>
      <c r="K33" s="705">
        <v>0</v>
      </c>
      <c r="L33" s="705">
        <f t="shared" si="18"/>
        <v>0</v>
      </c>
      <c r="M33" s="705">
        <v>0</v>
      </c>
      <c r="N33" s="705">
        <v>0</v>
      </c>
      <c r="O33" s="705">
        <v>0</v>
      </c>
      <c r="P33" s="705">
        <f t="shared" si="19"/>
        <v>0</v>
      </c>
      <c r="Q33" s="705">
        <v>0</v>
      </c>
      <c r="R33" s="705">
        <v>0</v>
      </c>
      <c r="S33" s="708">
        <v>0</v>
      </c>
      <c r="T33" s="709"/>
      <c r="U33" s="709"/>
      <c r="V33" s="709"/>
    </row>
    <row r="34" spans="1:22" ht="20.25" customHeight="1">
      <c r="A34" s="553"/>
      <c r="B34" s="609"/>
      <c r="C34" s="699"/>
      <c r="D34" s="704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8"/>
      <c r="T34" s="709"/>
      <c r="U34" s="709"/>
      <c r="V34" s="709"/>
    </row>
    <row r="35" spans="1:22" ht="20.25" customHeight="1">
      <c r="A35" s="553"/>
      <c r="B35" s="606" t="s">
        <v>556</v>
      </c>
      <c r="C35" s="699">
        <f t="shared" si="16"/>
        <v>26</v>
      </c>
      <c r="D35" s="704">
        <f t="shared" si="17"/>
        <v>26</v>
      </c>
      <c r="E35" s="705">
        <v>0</v>
      </c>
      <c r="F35" s="705">
        <v>0</v>
      </c>
      <c r="G35" s="705">
        <v>0</v>
      </c>
      <c r="H35" s="705">
        <v>22</v>
      </c>
      <c r="I35" s="705">
        <v>4</v>
      </c>
      <c r="J35" s="705">
        <v>0</v>
      </c>
      <c r="K35" s="705">
        <v>0</v>
      </c>
      <c r="L35" s="705">
        <f t="shared" si="18"/>
        <v>0</v>
      </c>
      <c r="M35" s="705">
        <v>0</v>
      </c>
      <c r="N35" s="705">
        <v>0</v>
      </c>
      <c r="O35" s="705">
        <v>0</v>
      </c>
      <c r="P35" s="705">
        <f t="shared" si="19"/>
        <v>0</v>
      </c>
      <c r="Q35" s="705">
        <v>0</v>
      </c>
      <c r="R35" s="705">
        <v>0</v>
      </c>
      <c r="S35" s="708">
        <v>0</v>
      </c>
      <c r="T35" s="709"/>
      <c r="U35" s="709"/>
      <c r="V35" s="709"/>
    </row>
    <row r="36" spans="1:22" ht="20.25" customHeight="1">
      <c r="A36" s="553"/>
      <c r="B36" s="606" t="s">
        <v>557</v>
      </c>
      <c r="C36" s="699">
        <f t="shared" si="16"/>
        <v>48</v>
      </c>
      <c r="D36" s="704">
        <f t="shared" si="17"/>
        <v>48</v>
      </c>
      <c r="E36" s="705">
        <v>0</v>
      </c>
      <c r="F36" s="705">
        <v>0</v>
      </c>
      <c r="G36" s="705">
        <v>0</v>
      </c>
      <c r="H36" s="705">
        <v>26</v>
      </c>
      <c r="I36" s="705">
        <v>22</v>
      </c>
      <c r="J36" s="705">
        <v>0</v>
      </c>
      <c r="K36" s="705">
        <v>0</v>
      </c>
      <c r="L36" s="705">
        <f t="shared" si="18"/>
        <v>0</v>
      </c>
      <c r="M36" s="705">
        <v>0</v>
      </c>
      <c r="N36" s="705">
        <v>0</v>
      </c>
      <c r="O36" s="705">
        <v>0</v>
      </c>
      <c r="P36" s="705">
        <f t="shared" si="19"/>
        <v>0</v>
      </c>
      <c r="Q36" s="705">
        <v>0</v>
      </c>
      <c r="R36" s="705">
        <v>0</v>
      </c>
      <c r="S36" s="708">
        <v>0</v>
      </c>
      <c r="T36" s="709"/>
      <c r="U36" s="709"/>
      <c r="V36" s="709"/>
    </row>
    <row r="37" spans="1:22" ht="20.25" customHeight="1">
      <c r="A37" s="553"/>
      <c r="B37" s="606" t="s">
        <v>558</v>
      </c>
      <c r="C37" s="699">
        <f t="shared" si="16"/>
        <v>27</v>
      </c>
      <c r="D37" s="704">
        <f t="shared" si="17"/>
        <v>25</v>
      </c>
      <c r="E37" s="705">
        <v>0</v>
      </c>
      <c r="F37" s="705">
        <v>2</v>
      </c>
      <c r="G37" s="705">
        <v>0</v>
      </c>
      <c r="H37" s="705">
        <v>11</v>
      </c>
      <c r="I37" s="705">
        <v>12</v>
      </c>
      <c r="J37" s="705">
        <v>0</v>
      </c>
      <c r="K37" s="705">
        <v>0</v>
      </c>
      <c r="L37" s="705">
        <f t="shared" si="18"/>
        <v>0</v>
      </c>
      <c r="M37" s="705">
        <v>0</v>
      </c>
      <c r="N37" s="705">
        <v>0</v>
      </c>
      <c r="O37" s="705">
        <v>0</v>
      </c>
      <c r="P37" s="705">
        <f t="shared" si="19"/>
        <v>2</v>
      </c>
      <c r="Q37" s="705">
        <v>1</v>
      </c>
      <c r="R37" s="705">
        <v>1</v>
      </c>
      <c r="S37" s="708">
        <v>0</v>
      </c>
      <c r="T37" s="709"/>
      <c r="U37" s="709"/>
      <c r="V37" s="709"/>
    </row>
    <row r="38" spans="1:22" ht="20.25" customHeight="1">
      <c r="A38" s="553"/>
      <c r="B38" s="606" t="s">
        <v>559</v>
      </c>
      <c r="C38" s="699">
        <f t="shared" si="16"/>
        <v>13</v>
      </c>
      <c r="D38" s="704">
        <f t="shared" si="17"/>
        <v>11</v>
      </c>
      <c r="E38" s="705">
        <v>0</v>
      </c>
      <c r="F38" s="705">
        <v>0</v>
      </c>
      <c r="G38" s="705">
        <v>0</v>
      </c>
      <c r="H38" s="705">
        <v>8</v>
      </c>
      <c r="I38" s="705">
        <v>3</v>
      </c>
      <c r="J38" s="705">
        <v>0</v>
      </c>
      <c r="K38" s="705">
        <v>0</v>
      </c>
      <c r="L38" s="705">
        <f t="shared" si="18"/>
        <v>0</v>
      </c>
      <c r="M38" s="705">
        <v>0</v>
      </c>
      <c r="N38" s="705">
        <v>0</v>
      </c>
      <c r="O38" s="705">
        <v>0</v>
      </c>
      <c r="P38" s="705">
        <f t="shared" si="19"/>
        <v>2</v>
      </c>
      <c r="Q38" s="705">
        <v>0</v>
      </c>
      <c r="R38" s="705">
        <v>2</v>
      </c>
      <c r="S38" s="708">
        <v>0</v>
      </c>
      <c r="T38" s="709"/>
      <c r="U38" s="709"/>
      <c r="V38" s="709"/>
    </row>
    <row r="39" spans="1:22" ht="20.25" customHeight="1">
      <c r="A39" s="553"/>
      <c r="B39" s="606" t="s">
        <v>560</v>
      </c>
      <c r="C39" s="699">
        <f t="shared" si="16"/>
        <v>19</v>
      </c>
      <c r="D39" s="704">
        <f t="shared" si="17"/>
        <v>19</v>
      </c>
      <c r="E39" s="705">
        <v>0</v>
      </c>
      <c r="F39" s="705">
        <v>0</v>
      </c>
      <c r="G39" s="705">
        <v>0</v>
      </c>
      <c r="H39" s="705">
        <v>16</v>
      </c>
      <c r="I39" s="705">
        <v>3</v>
      </c>
      <c r="J39" s="705">
        <v>0</v>
      </c>
      <c r="K39" s="705">
        <v>0</v>
      </c>
      <c r="L39" s="705">
        <f t="shared" si="18"/>
        <v>0</v>
      </c>
      <c r="M39" s="705">
        <v>0</v>
      </c>
      <c r="N39" s="705">
        <v>0</v>
      </c>
      <c r="O39" s="705">
        <v>0</v>
      </c>
      <c r="P39" s="705">
        <f t="shared" si="19"/>
        <v>0</v>
      </c>
      <c r="Q39" s="705">
        <v>0</v>
      </c>
      <c r="R39" s="705">
        <v>0</v>
      </c>
      <c r="S39" s="708">
        <v>0</v>
      </c>
      <c r="T39" s="709"/>
      <c r="U39" s="709"/>
      <c r="V39" s="709"/>
    </row>
    <row r="40" spans="1:22" ht="20.25" customHeight="1">
      <c r="A40" s="553"/>
      <c r="B40" s="609"/>
      <c r="C40" s="699"/>
      <c r="D40" s="704"/>
      <c r="E40" s="705"/>
      <c r="F40" s="705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8"/>
      <c r="T40" s="709"/>
      <c r="U40" s="709"/>
      <c r="V40" s="709"/>
    </row>
    <row r="41" spans="1:22" ht="20.25" customHeight="1">
      <c r="A41" s="553"/>
      <c r="B41" s="610" t="s">
        <v>561</v>
      </c>
      <c r="C41" s="699">
        <f t="shared" si="16"/>
        <v>29</v>
      </c>
      <c r="D41" s="704">
        <f t="shared" si="17"/>
        <v>29</v>
      </c>
      <c r="E41" s="705">
        <v>0</v>
      </c>
      <c r="F41" s="705">
        <v>4</v>
      </c>
      <c r="G41" s="705">
        <v>0</v>
      </c>
      <c r="H41" s="705">
        <v>13</v>
      </c>
      <c r="I41" s="705">
        <v>12</v>
      </c>
      <c r="J41" s="705">
        <v>0</v>
      </c>
      <c r="K41" s="705">
        <v>0</v>
      </c>
      <c r="L41" s="705">
        <f t="shared" si="18"/>
        <v>0</v>
      </c>
      <c r="M41" s="705">
        <v>0</v>
      </c>
      <c r="N41" s="705">
        <v>0</v>
      </c>
      <c r="O41" s="705">
        <v>0</v>
      </c>
      <c r="P41" s="705">
        <f t="shared" si="19"/>
        <v>0</v>
      </c>
      <c r="Q41" s="705">
        <v>0</v>
      </c>
      <c r="R41" s="705">
        <v>0</v>
      </c>
      <c r="S41" s="708">
        <v>0</v>
      </c>
      <c r="T41" s="709"/>
      <c r="U41" s="709"/>
      <c r="V41" s="709"/>
    </row>
    <row r="42" spans="1:22" ht="20.25" customHeight="1">
      <c r="A42" s="553"/>
      <c r="B42" s="610" t="s">
        <v>562</v>
      </c>
      <c r="C42" s="699">
        <f t="shared" si="16"/>
        <v>29</v>
      </c>
      <c r="D42" s="704">
        <f t="shared" si="17"/>
        <v>29</v>
      </c>
      <c r="E42" s="705">
        <v>0</v>
      </c>
      <c r="F42" s="705">
        <v>0</v>
      </c>
      <c r="G42" s="705">
        <v>0</v>
      </c>
      <c r="H42" s="705">
        <v>23</v>
      </c>
      <c r="I42" s="705">
        <v>6</v>
      </c>
      <c r="J42" s="705">
        <v>0</v>
      </c>
      <c r="K42" s="705">
        <v>0</v>
      </c>
      <c r="L42" s="705">
        <f t="shared" si="18"/>
        <v>0</v>
      </c>
      <c r="M42" s="705">
        <v>0</v>
      </c>
      <c r="N42" s="705">
        <v>0</v>
      </c>
      <c r="O42" s="705">
        <v>0</v>
      </c>
      <c r="P42" s="705">
        <f t="shared" si="19"/>
        <v>0</v>
      </c>
      <c r="Q42" s="705">
        <v>0</v>
      </c>
      <c r="R42" s="705">
        <v>0</v>
      </c>
      <c r="S42" s="708">
        <v>0</v>
      </c>
      <c r="T42" s="709"/>
      <c r="U42" s="709"/>
      <c r="V42" s="709"/>
    </row>
    <row r="43" spans="1:22" ht="20.25" customHeight="1">
      <c r="A43" s="553"/>
      <c r="B43" s="610" t="s">
        <v>563</v>
      </c>
      <c r="C43" s="699">
        <f t="shared" si="16"/>
        <v>22</v>
      </c>
      <c r="D43" s="704">
        <f t="shared" si="17"/>
        <v>22</v>
      </c>
      <c r="E43" s="705">
        <v>0</v>
      </c>
      <c r="F43" s="705">
        <v>0</v>
      </c>
      <c r="G43" s="705">
        <v>0</v>
      </c>
      <c r="H43" s="705">
        <v>19</v>
      </c>
      <c r="I43" s="705">
        <v>3</v>
      </c>
      <c r="J43" s="705">
        <v>0</v>
      </c>
      <c r="K43" s="705">
        <v>0</v>
      </c>
      <c r="L43" s="705">
        <f t="shared" si="18"/>
        <v>0</v>
      </c>
      <c r="M43" s="705">
        <v>0</v>
      </c>
      <c r="N43" s="705">
        <v>0</v>
      </c>
      <c r="O43" s="705">
        <v>0</v>
      </c>
      <c r="P43" s="705">
        <f t="shared" si="19"/>
        <v>0</v>
      </c>
      <c r="Q43" s="705">
        <v>0</v>
      </c>
      <c r="R43" s="705">
        <v>0</v>
      </c>
      <c r="S43" s="708">
        <v>0</v>
      </c>
      <c r="T43" s="709"/>
      <c r="U43" s="709"/>
      <c r="V43" s="709"/>
    </row>
    <row r="44" spans="1:22" ht="20.25" customHeight="1">
      <c r="A44" s="553"/>
      <c r="B44" s="610" t="s">
        <v>564</v>
      </c>
      <c r="C44" s="699">
        <f t="shared" si="16"/>
        <v>15</v>
      </c>
      <c r="D44" s="704">
        <f t="shared" si="17"/>
        <v>15</v>
      </c>
      <c r="E44" s="705">
        <v>0</v>
      </c>
      <c r="F44" s="705">
        <v>1</v>
      </c>
      <c r="G44" s="705">
        <v>0</v>
      </c>
      <c r="H44" s="705">
        <v>10</v>
      </c>
      <c r="I44" s="705">
        <v>4</v>
      </c>
      <c r="J44" s="705">
        <v>0</v>
      </c>
      <c r="K44" s="705">
        <v>0</v>
      </c>
      <c r="L44" s="705">
        <f t="shared" si="18"/>
        <v>0</v>
      </c>
      <c r="M44" s="705">
        <v>0</v>
      </c>
      <c r="N44" s="705">
        <v>0</v>
      </c>
      <c r="O44" s="705">
        <v>0</v>
      </c>
      <c r="P44" s="705">
        <f t="shared" si="19"/>
        <v>0</v>
      </c>
      <c r="Q44" s="705">
        <v>0</v>
      </c>
      <c r="R44" s="705">
        <v>0</v>
      </c>
      <c r="S44" s="708">
        <v>0</v>
      </c>
      <c r="T44" s="709"/>
      <c r="U44" s="709"/>
      <c r="V44" s="709"/>
    </row>
    <row r="45" spans="1:22" ht="20.25" customHeight="1">
      <c r="A45" s="553"/>
      <c r="B45" s="610" t="s">
        <v>565</v>
      </c>
      <c r="C45" s="699">
        <f t="shared" si="16"/>
        <v>16</v>
      </c>
      <c r="D45" s="704">
        <f t="shared" si="17"/>
        <v>16</v>
      </c>
      <c r="E45" s="705">
        <v>0</v>
      </c>
      <c r="F45" s="705">
        <v>0</v>
      </c>
      <c r="G45" s="705">
        <v>0</v>
      </c>
      <c r="H45" s="705">
        <v>11</v>
      </c>
      <c r="I45" s="705">
        <v>5</v>
      </c>
      <c r="J45" s="705">
        <v>0</v>
      </c>
      <c r="K45" s="705">
        <v>0</v>
      </c>
      <c r="L45" s="705">
        <f t="shared" si="18"/>
        <v>0</v>
      </c>
      <c r="M45" s="705">
        <v>0</v>
      </c>
      <c r="N45" s="705">
        <v>0</v>
      </c>
      <c r="O45" s="705">
        <v>0</v>
      </c>
      <c r="P45" s="705">
        <f t="shared" si="19"/>
        <v>0</v>
      </c>
      <c r="Q45" s="705">
        <v>0</v>
      </c>
      <c r="R45" s="705">
        <v>0</v>
      </c>
      <c r="S45" s="708">
        <v>0</v>
      </c>
      <c r="T45" s="709"/>
      <c r="U45" s="709"/>
      <c r="V45" s="709"/>
    </row>
    <row r="46" spans="1:22" ht="20.25" customHeight="1">
      <c r="A46" s="587"/>
      <c r="B46" s="588"/>
      <c r="C46" s="699"/>
      <c r="D46" s="704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8"/>
      <c r="T46" s="709"/>
      <c r="U46" s="709"/>
      <c r="V46" s="709"/>
    </row>
    <row r="47" spans="1:22" ht="20.25" customHeight="1">
      <c r="A47" s="611" t="s">
        <v>566</v>
      </c>
      <c r="B47" s="612" t="s">
        <v>567</v>
      </c>
      <c r="C47" s="699">
        <f t="shared" si="16"/>
        <v>7</v>
      </c>
      <c r="D47" s="704">
        <f t="shared" si="17"/>
        <v>7</v>
      </c>
      <c r="E47" s="705">
        <v>0</v>
      </c>
      <c r="F47" s="705">
        <v>1</v>
      </c>
      <c r="G47" s="705">
        <v>0</v>
      </c>
      <c r="H47" s="705">
        <v>6</v>
      </c>
      <c r="I47" s="705">
        <v>0</v>
      </c>
      <c r="J47" s="705">
        <v>0</v>
      </c>
      <c r="K47" s="705">
        <v>0</v>
      </c>
      <c r="L47" s="705">
        <f t="shared" si="18"/>
        <v>0</v>
      </c>
      <c r="M47" s="705">
        <v>0</v>
      </c>
      <c r="N47" s="705">
        <v>0</v>
      </c>
      <c r="O47" s="705">
        <v>0</v>
      </c>
      <c r="P47" s="705">
        <f t="shared" si="19"/>
        <v>0</v>
      </c>
      <c r="Q47" s="705">
        <v>0</v>
      </c>
      <c r="R47" s="705">
        <v>0</v>
      </c>
      <c r="S47" s="708">
        <v>0</v>
      </c>
      <c r="T47" s="709"/>
      <c r="U47" s="709"/>
      <c r="V47" s="709"/>
    </row>
    <row r="48" spans="1:22" ht="20.25" customHeight="1">
      <c r="A48" s="611" t="s">
        <v>568</v>
      </c>
      <c r="B48" s="612" t="s">
        <v>569</v>
      </c>
      <c r="C48" s="699">
        <f t="shared" si="16"/>
        <v>14</v>
      </c>
      <c r="D48" s="704">
        <f t="shared" si="17"/>
        <v>14</v>
      </c>
      <c r="E48" s="705">
        <v>0</v>
      </c>
      <c r="F48" s="705">
        <v>0</v>
      </c>
      <c r="G48" s="705">
        <v>0</v>
      </c>
      <c r="H48" s="705">
        <v>5</v>
      </c>
      <c r="I48" s="705">
        <v>9</v>
      </c>
      <c r="J48" s="705">
        <v>0</v>
      </c>
      <c r="K48" s="705">
        <v>0</v>
      </c>
      <c r="L48" s="705">
        <f t="shared" si="18"/>
        <v>0</v>
      </c>
      <c r="M48" s="705">
        <v>0</v>
      </c>
      <c r="N48" s="705">
        <v>0</v>
      </c>
      <c r="O48" s="705">
        <v>0</v>
      </c>
      <c r="P48" s="705">
        <f t="shared" si="19"/>
        <v>0</v>
      </c>
      <c r="Q48" s="705">
        <v>0</v>
      </c>
      <c r="R48" s="705">
        <v>0</v>
      </c>
      <c r="S48" s="708">
        <v>0</v>
      </c>
      <c r="T48" s="709"/>
      <c r="U48" s="709"/>
      <c r="V48" s="709"/>
    </row>
    <row r="49" spans="1:22" ht="20.25" customHeight="1">
      <c r="A49" s="611" t="s">
        <v>570</v>
      </c>
      <c r="B49" s="612" t="s">
        <v>571</v>
      </c>
      <c r="C49" s="699">
        <f t="shared" si="16"/>
        <v>7</v>
      </c>
      <c r="D49" s="704">
        <f t="shared" si="17"/>
        <v>7</v>
      </c>
      <c r="E49" s="705">
        <v>0</v>
      </c>
      <c r="F49" s="705">
        <v>0</v>
      </c>
      <c r="G49" s="705">
        <v>0</v>
      </c>
      <c r="H49" s="705">
        <v>5</v>
      </c>
      <c r="I49" s="705">
        <v>2</v>
      </c>
      <c r="J49" s="705">
        <v>0</v>
      </c>
      <c r="K49" s="705">
        <v>0</v>
      </c>
      <c r="L49" s="705">
        <f t="shared" si="18"/>
        <v>0</v>
      </c>
      <c r="M49" s="705">
        <v>0</v>
      </c>
      <c r="N49" s="705">
        <v>0</v>
      </c>
      <c r="O49" s="705">
        <v>0</v>
      </c>
      <c r="P49" s="705">
        <f t="shared" si="19"/>
        <v>0</v>
      </c>
      <c r="Q49" s="705">
        <v>0</v>
      </c>
      <c r="R49" s="705">
        <v>0</v>
      </c>
      <c r="S49" s="708">
        <v>0</v>
      </c>
      <c r="T49" s="709"/>
      <c r="U49" s="709"/>
      <c r="V49" s="709"/>
    </row>
    <row r="50" spans="1:22" ht="20.25" customHeight="1">
      <c r="A50" s="611" t="s">
        <v>572</v>
      </c>
      <c r="B50" s="612" t="s">
        <v>573</v>
      </c>
      <c r="C50" s="699">
        <f t="shared" si="16"/>
        <v>8</v>
      </c>
      <c r="D50" s="704">
        <f t="shared" si="17"/>
        <v>6</v>
      </c>
      <c r="E50" s="705">
        <v>0</v>
      </c>
      <c r="F50" s="705">
        <v>0</v>
      </c>
      <c r="G50" s="705">
        <v>0</v>
      </c>
      <c r="H50" s="705">
        <v>6</v>
      </c>
      <c r="I50" s="705">
        <v>0</v>
      </c>
      <c r="J50" s="705">
        <v>0</v>
      </c>
      <c r="K50" s="705">
        <v>0</v>
      </c>
      <c r="L50" s="705">
        <f t="shared" si="18"/>
        <v>0</v>
      </c>
      <c r="M50" s="705">
        <v>0</v>
      </c>
      <c r="N50" s="705">
        <v>0</v>
      </c>
      <c r="O50" s="705">
        <v>0</v>
      </c>
      <c r="P50" s="705">
        <f t="shared" si="19"/>
        <v>2</v>
      </c>
      <c r="Q50" s="705">
        <v>0</v>
      </c>
      <c r="R50" s="705">
        <v>2</v>
      </c>
      <c r="S50" s="708">
        <v>0</v>
      </c>
      <c r="T50" s="709"/>
      <c r="U50" s="709"/>
      <c r="V50" s="709"/>
    </row>
    <row r="51" spans="1:22" ht="20.25" customHeight="1">
      <c r="A51" s="611" t="s">
        <v>574</v>
      </c>
      <c r="B51" s="612" t="s">
        <v>575</v>
      </c>
      <c r="C51" s="699">
        <f t="shared" si="16"/>
        <v>1</v>
      </c>
      <c r="D51" s="704">
        <f t="shared" si="17"/>
        <v>1</v>
      </c>
      <c r="E51" s="705">
        <v>0</v>
      </c>
      <c r="F51" s="705">
        <v>0</v>
      </c>
      <c r="G51" s="705">
        <v>0</v>
      </c>
      <c r="H51" s="705">
        <v>0</v>
      </c>
      <c r="I51" s="705">
        <v>1</v>
      </c>
      <c r="J51" s="705">
        <v>0</v>
      </c>
      <c r="K51" s="705">
        <v>0</v>
      </c>
      <c r="L51" s="705">
        <f t="shared" si="18"/>
        <v>0</v>
      </c>
      <c r="M51" s="705">
        <v>0</v>
      </c>
      <c r="N51" s="705">
        <v>0</v>
      </c>
      <c r="O51" s="705">
        <v>0</v>
      </c>
      <c r="P51" s="705">
        <f t="shared" si="19"/>
        <v>0</v>
      </c>
      <c r="Q51" s="705">
        <v>0</v>
      </c>
      <c r="R51" s="705">
        <v>0</v>
      </c>
      <c r="S51" s="708">
        <v>0</v>
      </c>
      <c r="T51" s="709"/>
      <c r="U51" s="709"/>
      <c r="V51" s="709"/>
    </row>
    <row r="52" spans="1:22" ht="20.25" customHeight="1">
      <c r="A52" s="611"/>
      <c r="B52" s="612"/>
      <c r="C52" s="699"/>
      <c r="D52" s="704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8"/>
      <c r="T52" s="709"/>
      <c r="U52" s="709"/>
      <c r="V52" s="709"/>
    </row>
    <row r="53" spans="1:22" ht="20.25" customHeight="1">
      <c r="A53" s="611" t="s">
        <v>576</v>
      </c>
      <c r="B53" s="612" t="s">
        <v>577</v>
      </c>
      <c r="C53" s="699">
        <f t="shared" si="16"/>
        <v>7</v>
      </c>
      <c r="D53" s="704">
        <f t="shared" si="17"/>
        <v>7</v>
      </c>
      <c r="E53" s="705">
        <v>0</v>
      </c>
      <c r="F53" s="705">
        <v>0</v>
      </c>
      <c r="G53" s="705">
        <v>0</v>
      </c>
      <c r="H53" s="705">
        <v>5</v>
      </c>
      <c r="I53" s="705">
        <v>2</v>
      </c>
      <c r="J53" s="705">
        <v>0</v>
      </c>
      <c r="K53" s="705">
        <v>0</v>
      </c>
      <c r="L53" s="705">
        <f t="shared" si="18"/>
        <v>0</v>
      </c>
      <c r="M53" s="705">
        <v>0</v>
      </c>
      <c r="N53" s="705">
        <v>0</v>
      </c>
      <c r="O53" s="705">
        <v>0</v>
      </c>
      <c r="P53" s="705">
        <f t="shared" si="19"/>
        <v>0</v>
      </c>
      <c r="Q53" s="705">
        <v>0</v>
      </c>
      <c r="R53" s="705">
        <v>0</v>
      </c>
      <c r="S53" s="708">
        <v>0</v>
      </c>
      <c r="T53" s="709"/>
      <c r="U53" s="709"/>
      <c r="V53" s="709"/>
    </row>
    <row r="54" spans="1:22" ht="20.25" customHeight="1">
      <c r="A54" s="611" t="s">
        <v>578</v>
      </c>
      <c r="B54" s="612" t="s">
        <v>579</v>
      </c>
      <c r="C54" s="699">
        <f t="shared" si="16"/>
        <v>8</v>
      </c>
      <c r="D54" s="704">
        <f t="shared" si="17"/>
        <v>8</v>
      </c>
      <c r="E54" s="705">
        <v>0</v>
      </c>
      <c r="F54" s="705">
        <v>1</v>
      </c>
      <c r="G54" s="705">
        <v>0</v>
      </c>
      <c r="H54" s="705">
        <v>4</v>
      </c>
      <c r="I54" s="705">
        <v>3</v>
      </c>
      <c r="J54" s="705">
        <v>0</v>
      </c>
      <c r="K54" s="705">
        <v>0</v>
      </c>
      <c r="L54" s="705">
        <f t="shared" si="18"/>
        <v>0</v>
      </c>
      <c r="M54" s="705">
        <v>0</v>
      </c>
      <c r="N54" s="705">
        <v>0</v>
      </c>
      <c r="O54" s="705">
        <v>0</v>
      </c>
      <c r="P54" s="705">
        <f t="shared" si="19"/>
        <v>0</v>
      </c>
      <c r="Q54" s="705">
        <v>0</v>
      </c>
      <c r="R54" s="705">
        <v>0</v>
      </c>
      <c r="S54" s="708">
        <v>0</v>
      </c>
      <c r="T54" s="709"/>
      <c r="U54" s="709"/>
      <c r="V54" s="709"/>
    </row>
    <row r="55" spans="1:22" ht="20.25" customHeight="1">
      <c r="A55" s="613"/>
      <c r="B55" s="612" t="s">
        <v>580</v>
      </c>
      <c r="C55" s="699">
        <f t="shared" si="16"/>
        <v>3</v>
      </c>
      <c r="D55" s="704">
        <f t="shared" si="17"/>
        <v>3</v>
      </c>
      <c r="E55" s="705">
        <v>0</v>
      </c>
      <c r="F55" s="705">
        <v>0</v>
      </c>
      <c r="G55" s="705">
        <v>0</v>
      </c>
      <c r="H55" s="705">
        <v>2</v>
      </c>
      <c r="I55" s="705">
        <v>1</v>
      </c>
      <c r="J55" s="705">
        <v>0</v>
      </c>
      <c r="K55" s="705">
        <v>0</v>
      </c>
      <c r="L55" s="705">
        <f t="shared" si="18"/>
        <v>0</v>
      </c>
      <c r="M55" s="705">
        <v>0</v>
      </c>
      <c r="N55" s="705">
        <v>0</v>
      </c>
      <c r="O55" s="705">
        <v>0</v>
      </c>
      <c r="P55" s="705">
        <f t="shared" si="19"/>
        <v>0</v>
      </c>
      <c r="Q55" s="705">
        <v>0</v>
      </c>
      <c r="R55" s="705">
        <v>0</v>
      </c>
      <c r="S55" s="708">
        <v>0</v>
      </c>
      <c r="T55" s="709"/>
      <c r="U55" s="709"/>
      <c r="V55" s="709"/>
    </row>
    <row r="56" spans="1:22" ht="20.25" customHeight="1">
      <c r="A56" s="611" t="s">
        <v>581</v>
      </c>
      <c r="B56" s="612" t="s">
        <v>582</v>
      </c>
      <c r="C56" s="699">
        <f t="shared" si="16"/>
        <v>2</v>
      </c>
      <c r="D56" s="704">
        <f t="shared" si="17"/>
        <v>2</v>
      </c>
      <c r="E56" s="705">
        <v>0</v>
      </c>
      <c r="F56" s="705">
        <v>0</v>
      </c>
      <c r="G56" s="705">
        <v>0</v>
      </c>
      <c r="H56" s="705">
        <v>2</v>
      </c>
      <c r="I56" s="705">
        <v>0</v>
      </c>
      <c r="J56" s="705">
        <v>0</v>
      </c>
      <c r="K56" s="705">
        <v>0</v>
      </c>
      <c r="L56" s="705">
        <f t="shared" si="18"/>
        <v>0</v>
      </c>
      <c r="M56" s="705">
        <v>0</v>
      </c>
      <c r="N56" s="705">
        <v>0</v>
      </c>
      <c r="O56" s="705">
        <v>0</v>
      </c>
      <c r="P56" s="705">
        <f t="shared" si="19"/>
        <v>0</v>
      </c>
      <c r="Q56" s="705">
        <v>0</v>
      </c>
      <c r="R56" s="705">
        <v>0</v>
      </c>
      <c r="S56" s="708">
        <v>0</v>
      </c>
      <c r="T56" s="709"/>
      <c r="U56" s="709"/>
      <c r="V56" s="709"/>
    </row>
    <row r="57" spans="1:22" ht="20.25" customHeight="1">
      <c r="A57" s="611" t="s">
        <v>583</v>
      </c>
      <c r="B57" s="612" t="s">
        <v>584</v>
      </c>
      <c r="C57" s="699">
        <f t="shared" si="16"/>
        <v>2</v>
      </c>
      <c r="D57" s="704">
        <f t="shared" si="17"/>
        <v>2</v>
      </c>
      <c r="E57" s="705">
        <v>0</v>
      </c>
      <c r="F57" s="705">
        <v>0</v>
      </c>
      <c r="G57" s="705">
        <v>0</v>
      </c>
      <c r="H57" s="705">
        <v>2</v>
      </c>
      <c r="I57" s="705">
        <v>0</v>
      </c>
      <c r="J57" s="705">
        <v>0</v>
      </c>
      <c r="K57" s="705">
        <v>0</v>
      </c>
      <c r="L57" s="705">
        <f t="shared" si="18"/>
        <v>0</v>
      </c>
      <c r="M57" s="705">
        <v>0</v>
      </c>
      <c r="N57" s="705">
        <v>0</v>
      </c>
      <c r="O57" s="705">
        <v>0</v>
      </c>
      <c r="P57" s="705">
        <f t="shared" si="19"/>
        <v>0</v>
      </c>
      <c r="Q57" s="705">
        <v>0</v>
      </c>
      <c r="R57" s="705">
        <v>0</v>
      </c>
      <c r="S57" s="708">
        <v>0</v>
      </c>
      <c r="T57" s="709"/>
      <c r="U57" s="709"/>
      <c r="V57" s="709"/>
    </row>
    <row r="58" spans="1:22" ht="20.25" customHeight="1">
      <c r="A58" s="611"/>
      <c r="B58" s="612"/>
      <c r="C58" s="699"/>
      <c r="D58" s="704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8"/>
      <c r="T58" s="709"/>
      <c r="U58" s="709"/>
      <c r="V58" s="709"/>
    </row>
    <row r="59" spans="1:22" ht="20.25" customHeight="1">
      <c r="A59" s="613"/>
      <c r="B59" s="612" t="s">
        <v>585</v>
      </c>
      <c r="C59" s="699">
        <f t="shared" si="16"/>
        <v>10</v>
      </c>
      <c r="D59" s="704">
        <f t="shared" si="17"/>
        <v>10</v>
      </c>
      <c r="E59" s="705">
        <v>0</v>
      </c>
      <c r="F59" s="705">
        <v>0</v>
      </c>
      <c r="G59" s="705">
        <v>0</v>
      </c>
      <c r="H59" s="705">
        <v>5</v>
      </c>
      <c r="I59" s="705">
        <v>5</v>
      </c>
      <c r="J59" s="705">
        <v>0</v>
      </c>
      <c r="K59" s="705">
        <v>0</v>
      </c>
      <c r="L59" s="705">
        <f t="shared" si="18"/>
        <v>0</v>
      </c>
      <c r="M59" s="705">
        <v>0</v>
      </c>
      <c r="N59" s="705">
        <v>0</v>
      </c>
      <c r="O59" s="705">
        <v>0</v>
      </c>
      <c r="P59" s="705">
        <f t="shared" si="19"/>
        <v>0</v>
      </c>
      <c r="Q59" s="705">
        <v>0</v>
      </c>
      <c r="R59" s="705">
        <v>0</v>
      </c>
      <c r="S59" s="708">
        <v>0</v>
      </c>
      <c r="T59" s="709"/>
      <c r="U59" s="709"/>
      <c r="V59" s="709"/>
    </row>
    <row r="60" spans="1:22" ht="20.25" customHeight="1" thickBot="1">
      <c r="A60" s="614" t="s">
        <v>586</v>
      </c>
      <c r="B60" s="615" t="s">
        <v>587</v>
      </c>
      <c r="C60" s="710">
        <f t="shared" si="16"/>
        <v>6</v>
      </c>
      <c r="D60" s="711">
        <f t="shared" si="17"/>
        <v>6</v>
      </c>
      <c r="E60" s="712">
        <v>0</v>
      </c>
      <c r="F60" s="712">
        <v>2</v>
      </c>
      <c r="G60" s="712">
        <v>0</v>
      </c>
      <c r="H60" s="712">
        <v>4</v>
      </c>
      <c r="I60" s="712">
        <v>0</v>
      </c>
      <c r="J60" s="712">
        <v>0</v>
      </c>
      <c r="K60" s="712">
        <v>0</v>
      </c>
      <c r="L60" s="712">
        <f t="shared" si="18"/>
        <v>0</v>
      </c>
      <c r="M60" s="712">
        <v>0</v>
      </c>
      <c r="N60" s="712">
        <v>0</v>
      </c>
      <c r="O60" s="712">
        <v>0</v>
      </c>
      <c r="P60" s="712">
        <f t="shared" si="19"/>
        <v>0</v>
      </c>
      <c r="Q60" s="712">
        <v>0</v>
      </c>
      <c r="R60" s="712">
        <v>0</v>
      </c>
      <c r="S60" s="713">
        <v>0</v>
      </c>
      <c r="T60" s="709"/>
      <c r="U60" s="709"/>
      <c r="V60" s="709"/>
    </row>
    <row r="61" ht="20.25" customHeight="1">
      <c r="A61" s="621" t="s">
        <v>671</v>
      </c>
    </row>
  </sheetData>
  <sheetProtection/>
  <mergeCells count="24">
    <mergeCell ref="A24:B24"/>
    <mergeCell ref="A25:B25"/>
    <mergeCell ref="A26:B26"/>
    <mergeCell ref="A27:B27"/>
    <mergeCell ref="A28:B28"/>
    <mergeCell ref="A46:B4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3:J8"/>
    <mergeCell ref="L3:L8"/>
    <mergeCell ref="A5:B5"/>
    <mergeCell ref="A9:B9"/>
    <mergeCell ref="A10:B10"/>
    <mergeCell ref="A11:B11"/>
  </mergeCells>
  <printOptions horizontalCentered="1"/>
  <pageMargins left="0.5118110236220472" right="0.5118110236220472" top="0.5511811023622047" bottom="0.3937007874015748" header="0.5118110236220472" footer="0.5118110236220472"/>
  <pageSetup firstPageNumber="148" useFirstPageNumber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8"/>
  <sheetViews>
    <sheetView showGridLines="0" view="pageBreakPreview" zoomScale="90" zoomScaleSheetLayoutView="90" zoomScalePageLayoutView="0" workbookViewId="0" topLeftCell="A11">
      <selection activeCell="M12" sqref="M12"/>
    </sheetView>
  </sheetViews>
  <sheetFormatPr defaultColWidth="10.59765625" defaultRowHeight="15.75" customHeight="1"/>
  <cols>
    <col min="1" max="1" width="2.59765625" style="538" customWidth="1"/>
    <col min="2" max="2" width="11.09765625" style="538" customWidth="1"/>
    <col min="3" max="3" width="13.19921875" style="538" customWidth="1"/>
    <col min="4" max="10" width="12.09765625" style="538" customWidth="1"/>
    <col min="11" max="11" width="2.59765625" style="538" customWidth="1"/>
    <col min="12" max="16384" width="10.59765625" style="538" customWidth="1"/>
  </cols>
  <sheetData>
    <row r="1" spans="1:2" ht="18" customHeight="1">
      <c r="A1" s="1"/>
      <c r="B1" s="714" t="s">
        <v>672</v>
      </c>
    </row>
    <row r="2" spans="3:10" ht="18" customHeight="1" thickBot="1">
      <c r="C2" s="539"/>
      <c r="D2" s="539"/>
      <c r="E2" s="539"/>
      <c r="F2" s="539"/>
      <c r="G2" s="539"/>
      <c r="H2" s="539"/>
      <c r="I2" s="539"/>
      <c r="J2" s="623" t="s">
        <v>657</v>
      </c>
    </row>
    <row r="3" spans="2:10" ht="18" customHeight="1">
      <c r="B3" s="542"/>
      <c r="C3" s="715"/>
      <c r="D3" s="716" t="s">
        <v>2</v>
      </c>
      <c r="E3" s="717"/>
      <c r="F3" s="717" t="s">
        <v>673</v>
      </c>
      <c r="G3" s="717" t="s">
        <v>674</v>
      </c>
      <c r="H3" s="717" t="s">
        <v>675</v>
      </c>
      <c r="I3" s="717" t="s">
        <v>618</v>
      </c>
      <c r="J3" s="718"/>
    </row>
    <row r="4" spans="2:10" ht="18" customHeight="1">
      <c r="B4" s="719" t="s">
        <v>676</v>
      </c>
      <c r="C4" s="720"/>
      <c r="D4" s="721"/>
      <c r="E4" s="722" t="s">
        <v>677</v>
      </c>
      <c r="F4" s="722"/>
      <c r="G4" s="722"/>
      <c r="H4" s="722"/>
      <c r="I4" s="722" t="s">
        <v>678</v>
      </c>
      <c r="J4" s="723" t="s">
        <v>679</v>
      </c>
    </row>
    <row r="5" spans="2:10" ht="18" customHeight="1">
      <c r="B5" s="569"/>
      <c r="C5" s="724"/>
      <c r="D5" s="725" t="s">
        <v>680</v>
      </c>
      <c r="E5" s="726"/>
      <c r="F5" s="726" t="s">
        <v>2</v>
      </c>
      <c r="G5" s="726" t="s">
        <v>2</v>
      </c>
      <c r="H5" s="726" t="s">
        <v>681</v>
      </c>
      <c r="I5" s="726" t="s">
        <v>682</v>
      </c>
      <c r="J5" s="727"/>
    </row>
    <row r="6" spans="2:10" ht="18" customHeight="1">
      <c r="B6" s="661" t="s">
        <v>537</v>
      </c>
      <c r="C6" s="662"/>
      <c r="D6" s="603">
        <v>101777</v>
      </c>
      <c r="E6" s="603">
        <v>92214</v>
      </c>
      <c r="F6" s="603">
        <v>21064</v>
      </c>
      <c r="G6" s="603">
        <v>40765</v>
      </c>
      <c r="H6" s="603">
        <v>29057</v>
      </c>
      <c r="I6" s="603">
        <v>1927</v>
      </c>
      <c r="J6" s="598">
        <v>536</v>
      </c>
    </row>
    <row r="7" spans="2:10" ht="18" customHeight="1">
      <c r="B7" s="653"/>
      <c r="C7" s="654"/>
      <c r="D7" s="603"/>
      <c r="E7" s="603"/>
      <c r="F7" s="603"/>
      <c r="G7" s="603"/>
      <c r="H7" s="603"/>
      <c r="I7" s="603"/>
      <c r="J7" s="598"/>
    </row>
    <row r="8" spans="2:10" ht="18" customHeight="1">
      <c r="B8" s="653"/>
      <c r="C8" s="654"/>
      <c r="D8" s="603"/>
      <c r="E8" s="603"/>
      <c r="F8" s="603"/>
      <c r="G8" s="603"/>
      <c r="H8" s="603"/>
      <c r="I8" s="603"/>
      <c r="J8" s="598"/>
    </row>
    <row r="9" spans="2:10" ht="18" customHeight="1">
      <c r="B9" s="661" t="s">
        <v>538</v>
      </c>
      <c r="C9" s="662"/>
      <c r="D9" s="603">
        <f>SUM(D12:D16)</f>
        <v>1725</v>
      </c>
      <c r="E9" s="603">
        <f aca="true" t="shared" si="0" ref="E9:J9">SUM(E12:E16)</f>
        <v>1540</v>
      </c>
      <c r="F9" s="603">
        <f t="shared" si="0"/>
        <v>304</v>
      </c>
      <c r="G9" s="603">
        <f t="shared" si="0"/>
        <v>567</v>
      </c>
      <c r="H9" s="603">
        <f t="shared" si="0"/>
        <v>374</v>
      </c>
      <c r="I9" s="603">
        <f t="shared" si="0"/>
        <v>48</v>
      </c>
      <c r="J9" s="598">
        <f t="shared" si="0"/>
        <v>12</v>
      </c>
    </row>
    <row r="10" spans="2:10" ht="18" customHeight="1">
      <c r="B10" s="653"/>
      <c r="C10" s="654"/>
      <c r="D10" s="603"/>
      <c r="E10" s="603"/>
      <c r="F10" s="603"/>
      <c r="G10" s="603"/>
      <c r="H10" s="603"/>
      <c r="I10" s="603"/>
      <c r="J10" s="598"/>
    </row>
    <row r="11" spans="2:10" ht="18" customHeight="1">
      <c r="B11" s="653"/>
      <c r="C11" s="654"/>
      <c r="D11" s="603"/>
      <c r="E11" s="603"/>
      <c r="F11" s="603"/>
      <c r="G11" s="603"/>
      <c r="H11" s="603"/>
      <c r="I11" s="603"/>
      <c r="J11" s="598"/>
    </row>
    <row r="12" spans="2:10" ht="18" customHeight="1">
      <c r="B12" s="664" t="s">
        <v>539</v>
      </c>
      <c r="C12" s="665"/>
      <c r="D12" s="603">
        <f>SUM(D18,D20)</f>
        <v>1057</v>
      </c>
      <c r="E12" s="603">
        <f aca="true" t="shared" si="1" ref="E12:J13">SUM(E18,E20)</f>
        <v>902</v>
      </c>
      <c r="F12" s="603">
        <f t="shared" si="1"/>
        <v>183</v>
      </c>
      <c r="G12" s="603">
        <f t="shared" si="1"/>
        <v>315</v>
      </c>
      <c r="H12" s="603">
        <f t="shared" si="1"/>
        <v>229</v>
      </c>
      <c r="I12" s="603">
        <f t="shared" si="1"/>
        <v>40</v>
      </c>
      <c r="J12" s="598">
        <f t="shared" si="1"/>
        <v>8</v>
      </c>
    </row>
    <row r="13" spans="2:10" ht="18" customHeight="1">
      <c r="B13" s="664" t="s">
        <v>540</v>
      </c>
      <c r="C13" s="665"/>
      <c r="D13" s="603">
        <f>SUM(D19,D21)</f>
        <v>503</v>
      </c>
      <c r="E13" s="603">
        <f t="shared" si="1"/>
        <v>481</v>
      </c>
      <c r="F13" s="603">
        <f t="shared" si="1"/>
        <v>99</v>
      </c>
      <c r="G13" s="603">
        <f t="shared" si="1"/>
        <v>212</v>
      </c>
      <c r="H13" s="603">
        <f t="shared" si="1"/>
        <v>119</v>
      </c>
      <c r="I13" s="603">
        <f t="shared" si="1"/>
        <v>8</v>
      </c>
      <c r="J13" s="598">
        <f t="shared" si="1"/>
        <v>1</v>
      </c>
    </row>
    <row r="14" spans="2:10" ht="18" customHeight="1">
      <c r="B14" s="664" t="s">
        <v>541</v>
      </c>
      <c r="C14" s="665"/>
      <c r="D14" s="603">
        <f>SUM(D22)</f>
        <v>36</v>
      </c>
      <c r="E14" s="603">
        <f aca="true" t="shared" si="2" ref="E14:J16">SUM(E22)</f>
        <v>36</v>
      </c>
      <c r="F14" s="603">
        <f t="shared" si="2"/>
        <v>7</v>
      </c>
      <c r="G14" s="603">
        <f t="shared" si="2"/>
        <v>11</v>
      </c>
      <c r="H14" s="603">
        <f t="shared" si="2"/>
        <v>7</v>
      </c>
      <c r="I14" s="603">
        <f t="shared" si="2"/>
        <v>0</v>
      </c>
      <c r="J14" s="598">
        <f t="shared" si="2"/>
        <v>1</v>
      </c>
    </row>
    <row r="15" spans="2:10" ht="18" customHeight="1">
      <c r="B15" s="664" t="s">
        <v>542</v>
      </c>
      <c r="C15" s="665"/>
      <c r="D15" s="603">
        <f>SUM(D23)</f>
        <v>23</v>
      </c>
      <c r="E15" s="603">
        <f t="shared" si="2"/>
        <v>23</v>
      </c>
      <c r="F15" s="603">
        <f t="shared" si="2"/>
        <v>4</v>
      </c>
      <c r="G15" s="603">
        <f t="shared" si="2"/>
        <v>9</v>
      </c>
      <c r="H15" s="603">
        <f t="shared" si="2"/>
        <v>5</v>
      </c>
      <c r="I15" s="603">
        <f t="shared" si="2"/>
        <v>0</v>
      </c>
      <c r="J15" s="598">
        <f t="shared" si="2"/>
        <v>0</v>
      </c>
    </row>
    <row r="16" spans="2:10" ht="18" customHeight="1">
      <c r="B16" s="664" t="s">
        <v>543</v>
      </c>
      <c r="C16" s="665"/>
      <c r="D16" s="603">
        <f>SUM(D24)</f>
        <v>106</v>
      </c>
      <c r="E16" s="603">
        <f t="shared" si="2"/>
        <v>98</v>
      </c>
      <c r="F16" s="603">
        <f t="shared" si="2"/>
        <v>11</v>
      </c>
      <c r="G16" s="603">
        <f t="shared" si="2"/>
        <v>20</v>
      </c>
      <c r="H16" s="603">
        <f t="shared" si="2"/>
        <v>14</v>
      </c>
      <c r="I16" s="603">
        <f t="shared" si="2"/>
        <v>0</v>
      </c>
      <c r="J16" s="598">
        <f t="shared" si="2"/>
        <v>2</v>
      </c>
    </row>
    <row r="17" spans="2:10" ht="18" customHeight="1">
      <c r="B17" s="666"/>
      <c r="C17" s="667"/>
      <c r="D17" s="603"/>
      <c r="E17" s="603"/>
      <c r="F17" s="603"/>
      <c r="G17" s="603"/>
      <c r="H17" s="603"/>
      <c r="I17" s="603"/>
      <c r="J17" s="598"/>
    </row>
    <row r="18" spans="2:10" ht="18" customHeight="1">
      <c r="B18" s="668" t="s">
        <v>544</v>
      </c>
      <c r="C18" s="669"/>
      <c r="D18" s="603">
        <f>SUM(D26)</f>
        <v>923</v>
      </c>
      <c r="E18" s="603">
        <f aca="true" t="shared" si="3" ref="D18:K19">SUM(E26)</f>
        <v>770</v>
      </c>
      <c r="F18" s="603">
        <f t="shared" si="3"/>
        <v>164</v>
      </c>
      <c r="G18" s="603">
        <f t="shared" si="3"/>
        <v>267</v>
      </c>
      <c r="H18" s="603">
        <f t="shared" si="3"/>
        <v>200</v>
      </c>
      <c r="I18" s="603">
        <f t="shared" si="3"/>
        <v>40</v>
      </c>
      <c r="J18" s="598">
        <f t="shared" si="3"/>
        <v>8</v>
      </c>
    </row>
    <row r="19" spans="2:10" ht="18" customHeight="1">
      <c r="B19" s="670" t="s">
        <v>545</v>
      </c>
      <c r="C19" s="671"/>
      <c r="D19" s="603">
        <f t="shared" si="3"/>
        <v>347</v>
      </c>
      <c r="E19" s="603">
        <f t="shared" si="3"/>
        <v>330</v>
      </c>
      <c r="F19" s="603">
        <f t="shared" si="3"/>
        <v>70</v>
      </c>
      <c r="G19" s="603">
        <f t="shared" si="3"/>
        <v>149</v>
      </c>
      <c r="H19" s="603">
        <f t="shared" si="3"/>
        <v>85</v>
      </c>
      <c r="I19" s="603">
        <f t="shared" si="3"/>
        <v>6</v>
      </c>
      <c r="J19" s="598">
        <f t="shared" si="3"/>
        <v>0</v>
      </c>
    </row>
    <row r="20" spans="2:10" ht="18" customHeight="1">
      <c r="B20" s="670" t="s">
        <v>546</v>
      </c>
      <c r="C20" s="669"/>
      <c r="D20" s="603">
        <f aca="true" t="shared" si="4" ref="D20:J20">SUM(D29,D36,D38,D39,D44,D57)</f>
        <v>134</v>
      </c>
      <c r="E20" s="603">
        <f t="shared" si="4"/>
        <v>132</v>
      </c>
      <c r="F20" s="603">
        <f t="shared" si="4"/>
        <v>19</v>
      </c>
      <c r="G20" s="603">
        <f t="shared" si="4"/>
        <v>48</v>
      </c>
      <c r="H20" s="603">
        <f t="shared" si="4"/>
        <v>29</v>
      </c>
      <c r="I20" s="603">
        <f t="shared" si="4"/>
        <v>0</v>
      </c>
      <c r="J20" s="598">
        <f t="shared" si="4"/>
        <v>0</v>
      </c>
    </row>
    <row r="21" spans="2:10" ht="18" customHeight="1">
      <c r="B21" s="670" t="s">
        <v>547</v>
      </c>
      <c r="C21" s="669"/>
      <c r="D21" s="603">
        <f>SUM(D30,D32,D33,D42,D45,D46,D47)</f>
        <v>156</v>
      </c>
      <c r="E21" s="603">
        <f aca="true" t="shared" si="5" ref="E21:J21">SUM(E30,E32,E33,E42,E45,E46,E47)</f>
        <v>151</v>
      </c>
      <c r="F21" s="603">
        <f t="shared" si="5"/>
        <v>29</v>
      </c>
      <c r="G21" s="603">
        <f t="shared" si="5"/>
        <v>63</v>
      </c>
      <c r="H21" s="603">
        <f t="shared" si="5"/>
        <v>34</v>
      </c>
      <c r="I21" s="603">
        <f t="shared" si="5"/>
        <v>2</v>
      </c>
      <c r="J21" s="598">
        <f t="shared" si="5"/>
        <v>1</v>
      </c>
    </row>
    <row r="22" spans="2:10" ht="18" customHeight="1">
      <c r="B22" s="670" t="s">
        <v>548</v>
      </c>
      <c r="C22" s="669"/>
      <c r="D22" s="603">
        <f>SUM(D34,D35)</f>
        <v>36</v>
      </c>
      <c r="E22" s="603">
        <f aca="true" t="shared" si="6" ref="E22:J22">SUM(E34,E35)</f>
        <v>36</v>
      </c>
      <c r="F22" s="603">
        <f t="shared" si="6"/>
        <v>7</v>
      </c>
      <c r="G22" s="603">
        <f t="shared" si="6"/>
        <v>11</v>
      </c>
      <c r="H22" s="603">
        <f t="shared" si="6"/>
        <v>7</v>
      </c>
      <c r="I22" s="603">
        <f t="shared" si="6"/>
        <v>0</v>
      </c>
      <c r="J22" s="598">
        <f t="shared" si="6"/>
        <v>1</v>
      </c>
    </row>
    <row r="23" spans="2:12" ht="18" customHeight="1">
      <c r="B23" s="668" t="s">
        <v>549</v>
      </c>
      <c r="C23" s="669"/>
      <c r="D23" s="603">
        <f>SUM(D40,D48)</f>
        <v>23</v>
      </c>
      <c r="E23" s="603">
        <f aca="true" t="shared" si="7" ref="E23:J23">SUM(E40,E48)</f>
        <v>23</v>
      </c>
      <c r="F23" s="603">
        <f t="shared" si="7"/>
        <v>4</v>
      </c>
      <c r="G23" s="603">
        <f t="shared" si="7"/>
        <v>9</v>
      </c>
      <c r="H23" s="603">
        <f t="shared" si="7"/>
        <v>5</v>
      </c>
      <c r="I23" s="603">
        <f t="shared" si="7"/>
        <v>0</v>
      </c>
      <c r="J23" s="598">
        <f t="shared" si="7"/>
        <v>0</v>
      </c>
      <c r="K23" s="539"/>
      <c r="L23" s="539"/>
    </row>
    <row r="24" spans="2:12" ht="18" customHeight="1">
      <c r="B24" s="670" t="s">
        <v>550</v>
      </c>
      <c r="C24" s="669"/>
      <c r="D24" s="603">
        <f>SUM(D28,D41,D50,D51,D52,D53,D54,D56)</f>
        <v>106</v>
      </c>
      <c r="E24" s="603">
        <f aca="true" t="shared" si="8" ref="E24:J24">SUM(E28,E41,E50,E51,E52,E53,E54,E56)</f>
        <v>98</v>
      </c>
      <c r="F24" s="603">
        <f t="shared" si="8"/>
        <v>11</v>
      </c>
      <c r="G24" s="603">
        <f t="shared" si="8"/>
        <v>20</v>
      </c>
      <c r="H24" s="603">
        <f t="shared" si="8"/>
        <v>14</v>
      </c>
      <c r="I24" s="603">
        <f t="shared" si="8"/>
        <v>0</v>
      </c>
      <c r="J24" s="598">
        <f t="shared" si="8"/>
        <v>2</v>
      </c>
      <c r="K24" s="539"/>
      <c r="L24" s="539"/>
    </row>
    <row r="25" spans="2:12" ht="18" customHeight="1">
      <c r="B25" s="653"/>
      <c r="C25" s="654"/>
      <c r="D25" s="603"/>
      <c r="E25" s="603"/>
      <c r="F25" s="603"/>
      <c r="G25" s="603"/>
      <c r="H25" s="603"/>
      <c r="I25" s="603"/>
      <c r="J25" s="598"/>
      <c r="K25" s="539"/>
      <c r="L25" s="539"/>
    </row>
    <row r="26" spans="2:12" ht="18" customHeight="1">
      <c r="B26" s="553"/>
      <c r="C26" s="674" t="s">
        <v>551</v>
      </c>
      <c r="D26" s="603">
        <v>923</v>
      </c>
      <c r="E26" s="603">
        <v>770</v>
      </c>
      <c r="F26" s="603">
        <v>164</v>
      </c>
      <c r="G26" s="603">
        <v>267</v>
      </c>
      <c r="H26" s="603">
        <v>200</v>
      </c>
      <c r="I26" s="603">
        <v>40</v>
      </c>
      <c r="J26" s="598">
        <v>8</v>
      </c>
      <c r="K26" s="728"/>
      <c r="L26" s="728"/>
    </row>
    <row r="27" spans="2:12" ht="18" customHeight="1">
      <c r="B27" s="553"/>
      <c r="C27" s="674" t="s">
        <v>552</v>
      </c>
      <c r="D27" s="603">
        <v>347</v>
      </c>
      <c r="E27" s="603">
        <v>330</v>
      </c>
      <c r="F27" s="603">
        <v>70</v>
      </c>
      <c r="G27" s="603">
        <v>149</v>
      </c>
      <c r="H27" s="603">
        <v>85</v>
      </c>
      <c r="I27" s="603">
        <v>6</v>
      </c>
      <c r="J27" s="598">
        <v>0</v>
      </c>
      <c r="K27" s="728"/>
      <c r="L27" s="728"/>
    </row>
    <row r="28" spans="2:12" ht="18" customHeight="1">
      <c r="B28" s="553"/>
      <c r="C28" s="674" t="s">
        <v>553</v>
      </c>
      <c r="D28" s="603">
        <v>59</v>
      </c>
      <c r="E28" s="603">
        <v>53</v>
      </c>
      <c r="F28" s="603">
        <v>7</v>
      </c>
      <c r="G28" s="603">
        <v>8</v>
      </c>
      <c r="H28" s="603">
        <v>5</v>
      </c>
      <c r="I28" s="603">
        <v>0</v>
      </c>
      <c r="J28" s="598">
        <v>1</v>
      </c>
      <c r="K28" s="728"/>
      <c r="L28" s="728"/>
    </row>
    <row r="29" spans="2:12" ht="18" customHeight="1">
      <c r="B29" s="553"/>
      <c r="C29" s="674" t="s">
        <v>554</v>
      </c>
      <c r="D29" s="603">
        <v>44</v>
      </c>
      <c r="E29" s="603">
        <v>43</v>
      </c>
      <c r="F29" s="603">
        <v>9</v>
      </c>
      <c r="G29" s="603">
        <v>18</v>
      </c>
      <c r="H29" s="603">
        <v>12</v>
      </c>
      <c r="I29" s="603">
        <v>0</v>
      </c>
      <c r="J29" s="598">
        <v>0</v>
      </c>
      <c r="K29" s="728"/>
      <c r="L29" s="728"/>
    </row>
    <row r="30" spans="2:12" ht="18" customHeight="1">
      <c r="B30" s="553"/>
      <c r="C30" s="674" t="s">
        <v>555</v>
      </c>
      <c r="D30" s="603">
        <v>39</v>
      </c>
      <c r="E30" s="603">
        <v>37</v>
      </c>
      <c r="F30" s="603">
        <v>4</v>
      </c>
      <c r="G30" s="603">
        <v>7</v>
      </c>
      <c r="H30" s="603">
        <v>6</v>
      </c>
      <c r="I30" s="603">
        <v>1</v>
      </c>
      <c r="J30" s="598">
        <v>1</v>
      </c>
      <c r="K30" s="728"/>
      <c r="L30" s="728"/>
    </row>
    <row r="31" spans="2:12" ht="18" customHeight="1" hidden="1">
      <c r="B31" s="553"/>
      <c r="C31" s="675"/>
      <c r="D31" s="603"/>
      <c r="E31" s="603"/>
      <c r="F31" s="603"/>
      <c r="G31" s="603"/>
      <c r="H31" s="603"/>
      <c r="I31" s="603"/>
      <c r="J31" s="598"/>
      <c r="K31" s="728"/>
      <c r="L31" s="728"/>
    </row>
    <row r="32" spans="2:12" ht="18" customHeight="1">
      <c r="B32" s="553"/>
      <c r="C32" s="674" t="s">
        <v>556</v>
      </c>
      <c r="D32" s="603">
        <v>26</v>
      </c>
      <c r="E32" s="603">
        <v>26</v>
      </c>
      <c r="F32" s="603">
        <v>10</v>
      </c>
      <c r="G32" s="603">
        <v>15</v>
      </c>
      <c r="H32" s="603">
        <v>8</v>
      </c>
      <c r="I32" s="603">
        <v>0</v>
      </c>
      <c r="J32" s="598">
        <v>0</v>
      </c>
      <c r="K32" s="728"/>
      <c r="L32" s="728"/>
    </row>
    <row r="33" spans="2:12" ht="18" customHeight="1">
      <c r="B33" s="553"/>
      <c r="C33" s="674" t="s">
        <v>557</v>
      </c>
      <c r="D33" s="603">
        <v>48</v>
      </c>
      <c r="E33" s="603">
        <v>45</v>
      </c>
      <c r="F33" s="603">
        <v>8</v>
      </c>
      <c r="G33" s="603">
        <v>22</v>
      </c>
      <c r="H33" s="603">
        <v>12</v>
      </c>
      <c r="I33" s="603">
        <v>1</v>
      </c>
      <c r="J33" s="598">
        <v>0</v>
      </c>
      <c r="K33" s="728"/>
      <c r="L33" s="728"/>
    </row>
    <row r="34" spans="2:12" ht="18" customHeight="1">
      <c r="B34" s="553"/>
      <c r="C34" s="674" t="s">
        <v>558</v>
      </c>
      <c r="D34" s="603">
        <v>25</v>
      </c>
      <c r="E34" s="603">
        <v>25</v>
      </c>
      <c r="F34" s="603">
        <v>5</v>
      </c>
      <c r="G34" s="603">
        <v>7</v>
      </c>
      <c r="H34" s="603">
        <v>3</v>
      </c>
      <c r="I34" s="603">
        <v>0</v>
      </c>
      <c r="J34" s="598">
        <v>0</v>
      </c>
      <c r="K34" s="728"/>
      <c r="L34" s="728"/>
    </row>
    <row r="35" spans="2:12" ht="18" customHeight="1">
      <c r="B35" s="553"/>
      <c r="C35" s="674" t="s">
        <v>559</v>
      </c>
      <c r="D35" s="603">
        <v>11</v>
      </c>
      <c r="E35" s="603">
        <v>11</v>
      </c>
      <c r="F35" s="603">
        <v>2</v>
      </c>
      <c r="G35" s="603">
        <v>4</v>
      </c>
      <c r="H35" s="603">
        <v>4</v>
      </c>
      <c r="I35" s="603">
        <v>0</v>
      </c>
      <c r="J35" s="598">
        <v>1</v>
      </c>
      <c r="K35" s="728"/>
      <c r="L35" s="728"/>
    </row>
    <row r="36" spans="2:12" ht="18" customHeight="1">
      <c r="B36" s="553"/>
      <c r="C36" s="674" t="s">
        <v>560</v>
      </c>
      <c r="D36" s="603">
        <v>19</v>
      </c>
      <c r="E36" s="603">
        <v>18</v>
      </c>
      <c r="F36" s="603">
        <v>4</v>
      </c>
      <c r="G36" s="603">
        <v>8</v>
      </c>
      <c r="H36" s="603">
        <v>3</v>
      </c>
      <c r="I36" s="603">
        <v>0</v>
      </c>
      <c r="J36" s="598">
        <v>0</v>
      </c>
      <c r="K36" s="728"/>
      <c r="L36" s="728"/>
    </row>
    <row r="37" spans="2:12" ht="18" customHeight="1" hidden="1">
      <c r="B37" s="553"/>
      <c r="C37" s="675"/>
      <c r="D37" s="603"/>
      <c r="E37" s="603"/>
      <c r="F37" s="603"/>
      <c r="G37" s="603"/>
      <c r="H37" s="603"/>
      <c r="I37" s="603"/>
      <c r="J37" s="598"/>
      <c r="K37" s="728"/>
      <c r="L37" s="728"/>
    </row>
    <row r="38" spans="2:12" ht="18" customHeight="1">
      <c r="B38" s="553"/>
      <c r="C38" s="612" t="s">
        <v>561</v>
      </c>
      <c r="D38" s="603">
        <v>29</v>
      </c>
      <c r="E38" s="603">
        <v>29</v>
      </c>
      <c r="F38" s="603">
        <v>3</v>
      </c>
      <c r="G38" s="603">
        <v>9</v>
      </c>
      <c r="H38" s="603">
        <v>8</v>
      </c>
      <c r="I38" s="603">
        <v>0</v>
      </c>
      <c r="J38" s="598">
        <v>0</v>
      </c>
      <c r="K38" s="728"/>
      <c r="L38" s="728"/>
    </row>
    <row r="39" spans="2:12" ht="18" customHeight="1">
      <c r="B39" s="553"/>
      <c r="C39" s="612" t="s">
        <v>562</v>
      </c>
      <c r="D39" s="603">
        <v>29</v>
      </c>
      <c r="E39" s="603">
        <v>29</v>
      </c>
      <c r="F39" s="603">
        <v>3</v>
      </c>
      <c r="G39" s="603">
        <v>10</v>
      </c>
      <c r="H39" s="603">
        <v>6</v>
      </c>
      <c r="I39" s="603">
        <v>0</v>
      </c>
      <c r="J39" s="598">
        <v>0</v>
      </c>
      <c r="K39" s="728"/>
      <c r="L39" s="728"/>
    </row>
    <row r="40" spans="2:12" ht="18" customHeight="1">
      <c r="B40" s="553"/>
      <c r="C40" s="612" t="s">
        <v>563</v>
      </c>
      <c r="D40" s="603">
        <v>22</v>
      </c>
      <c r="E40" s="603">
        <v>22</v>
      </c>
      <c r="F40" s="603">
        <v>4</v>
      </c>
      <c r="G40" s="603">
        <v>9</v>
      </c>
      <c r="H40" s="603">
        <v>5</v>
      </c>
      <c r="I40" s="603">
        <v>0</v>
      </c>
      <c r="J40" s="598">
        <v>0</v>
      </c>
      <c r="K40" s="728"/>
      <c r="L40" s="728"/>
    </row>
    <row r="41" spans="2:12" ht="18" customHeight="1">
      <c r="B41" s="553"/>
      <c r="C41" s="612" t="s">
        <v>564</v>
      </c>
      <c r="D41" s="603">
        <v>15</v>
      </c>
      <c r="E41" s="603">
        <v>15</v>
      </c>
      <c r="F41" s="603">
        <v>2</v>
      </c>
      <c r="G41" s="603">
        <v>4</v>
      </c>
      <c r="H41" s="603">
        <v>2</v>
      </c>
      <c r="I41" s="603">
        <v>0</v>
      </c>
      <c r="J41" s="598">
        <v>0</v>
      </c>
      <c r="K41" s="728"/>
      <c r="L41" s="728"/>
    </row>
    <row r="42" spans="2:12" ht="18" customHeight="1">
      <c r="B42" s="553"/>
      <c r="C42" s="612" t="s">
        <v>565</v>
      </c>
      <c r="D42" s="603">
        <v>16</v>
      </c>
      <c r="E42" s="603">
        <v>16</v>
      </c>
      <c r="F42" s="603">
        <v>2</v>
      </c>
      <c r="G42" s="603">
        <v>7</v>
      </c>
      <c r="H42" s="603">
        <v>3</v>
      </c>
      <c r="I42" s="603">
        <v>0</v>
      </c>
      <c r="J42" s="598">
        <v>0</v>
      </c>
      <c r="K42" s="728"/>
      <c r="L42" s="728"/>
    </row>
    <row r="43" spans="2:12" ht="18" customHeight="1" hidden="1">
      <c r="B43" s="587"/>
      <c r="C43" s="588"/>
      <c r="D43" s="603"/>
      <c r="E43" s="603"/>
      <c r="F43" s="603"/>
      <c r="G43" s="603"/>
      <c r="H43" s="603"/>
      <c r="I43" s="603"/>
      <c r="J43" s="598"/>
      <c r="K43" s="728"/>
      <c r="L43" s="728"/>
    </row>
    <row r="44" spans="2:12" ht="18" customHeight="1">
      <c r="B44" s="611" t="s">
        <v>566</v>
      </c>
      <c r="C44" s="612" t="s">
        <v>567</v>
      </c>
      <c r="D44" s="603">
        <v>7</v>
      </c>
      <c r="E44" s="603">
        <v>7</v>
      </c>
      <c r="F44" s="603">
        <v>0</v>
      </c>
      <c r="G44" s="603">
        <v>2</v>
      </c>
      <c r="H44" s="603">
        <v>0</v>
      </c>
      <c r="I44" s="603">
        <v>0</v>
      </c>
      <c r="J44" s="598">
        <v>0</v>
      </c>
      <c r="K44" s="728"/>
      <c r="L44" s="728"/>
    </row>
    <row r="45" spans="2:12" ht="18" customHeight="1">
      <c r="B45" s="611" t="s">
        <v>568</v>
      </c>
      <c r="C45" s="612" t="s">
        <v>569</v>
      </c>
      <c r="D45" s="603">
        <v>14</v>
      </c>
      <c r="E45" s="603">
        <v>14</v>
      </c>
      <c r="F45" s="603">
        <v>1</v>
      </c>
      <c r="G45" s="603">
        <v>5</v>
      </c>
      <c r="H45" s="603">
        <v>0</v>
      </c>
      <c r="I45" s="603">
        <v>0</v>
      </c>
      <c r="J45" s="598">
        <v>0</v>
      </c>
      <c r="K45" s="728"/>
      <c r="L45" s="728"/>
    </row>
    <row r="46" spans="2:12" ht="18" customHeight="1">
      <c r="B46" s="611" t="s">
        <v>570</v>
      </c>
      <c r="C46" s="612" t="s">
        <v>571</v>
      </c>
      <c r="D46" s="603">
        <v>7</v>
      </c>
      <c r="E46" s="603">
        <v>7</v>
      </c>
      <c r="F46" s="603">
        <v>3</v>
      </c>
      <c r="G46" s="603">
        <v>5</v>
      </c>
      <c r="H46" s="603">
        <v>4</v>
      </c>
      <c r="I46" s="603">
        <v>0</v>
      </c>
      <c r="J46" s="598">
        <v>0</v>
      </c>
      <c r="K46" s="728"/>
      <c r="L46" s="728"/>
    </row>
    <row r="47" spans="2:12" ht="18" customHeight="1">
      <c r="B47" s="611" t="s">
        <v>572</v>
      </c>
      <c r="C47" s="612" t="s">
        <v>573</v>
      </c>
      <c r="D47" s="603">
        <v>6</v>
      </c>
      <c r="E47" s="603">
        <v>6</v>
      </c>
      <c r="F47" s="603">
        <v>1</v>
      </c>
      <c r="G47" s="603">
        <v>2</v>
      </c>
      <c r="H47" s="603">
        <v>1</v>
      </c>
      <c r="I47" s="603">
        <v>0</v>
      </c>
      <c r="J47" s="598">
        <v>0</v>
      </c>
      <c r="K47" s="728"/>
      <c r="L47" s="728"/>
    </row>
    <row r="48" spans="2:12" ht="18" customHeight="1">
      <c r="B48" s="611" t="s">
        <v>574</v>
      </c>
      <c r="C48" s="612" t="s">
        <v>575</v>
      </c>
      <c r="D48" s="603">
        <v>1</v>
      </c>
      <c r="E48" s="603">
        <v>1</v>
      </c>
      <c r="F48" s="603">
        <v>0</v>
      </c>
      <c r="G48" s="603">
        <v>0</v>
      </c>
      <c r="H48" s="603">
        <v>0</v>
      </c>
      <c r="I48" s="603">
        <v>0</v>
      </c>
      <c r="J48" s="598">
        <v>0</v>
      </c>
      <c r="K48" s="728"/>
      <c r="L48" s="728"/>
    </row>
    <row r="49" spans="2:12" ht="18" customHeight="1" hidden="1">
      <c r="B49" s="611"/>
      <c r="C49" s="612"/>
      <c r="D49" s="603"/>
      <c r="E49" s="603"/>
      <c r="F49" s="603"/>
      <c r="G49" s="603"/>
      <c r="H49" s="603"/>
      <c r="I49" s="603"/>
      <c r="J49" s="598"/>
      <c r="K49" s="728"/>
      <c r="L49" s="728"/>
    </row>
    <row r="50" spans="2:12" ht="18" customHeight="1">
      <c r="B50" s="611" t="s">
        <v>576</v>
      </c>
      <c r="C50" s="612" t="s">
        <v>577</v>
      </c>
      <c r="D50" s="603">
        <v>7</v>
      </c>
      <c r="E50" s="603">
        <v>6</v>
      </c>
      <c r="F50" s="603">
        <v>0</v>
      </c>
      <c r="G50" s="603">
        <v>1</v>
      </c>
      <c r="H50" s="603">
        <v>1</v>
      </c>
      <c r="I50" s="603">
        <v>0</v>
      </c>
      <c r="J50" s="598">
        <v>1</v>
      </c>
      <c r="K50" s="728"/>
      <c r="L50" s="728"/>
    </row>
    <row r="51" spans="2:12" ht="18" customHeight="1">
      <c r="B51" s="611" t="s">
        <v>578</v>
      </c>
      <c r="C51" s="612" t="s">
        <v>579</v>
      </c>
      <c r="D51" s="603">
        <v>8</v>
      </c>
      <c r="E51" s="603">
        <v>7</v>
      </c>
      <c r="F51" s="603">
        <v>0</v>
      </c>
      <c r="G51" s="603">
        <v>2</v>
      </c>
      <c r="H51" s="603">
        <v>1</v>
      </c>
      <c r="I51" s="603">
        <v>0</v>
      </c>
      <c r="J51" s="598">
        <v>0</v>
      </c>
      <c r="K51" s="728"/>
      <c r="L51" s="728"/>
    </row>
    <row r="52" spans="2:12" ht="18" customHeight="1">
      <c r="B52" s="613"/>
      <c r="C52" s="612" t="s">
        <v>580</v>
      </c>
      <c r="D52" s="603">
        <v>3</v>
      </c>
      <c r="E52" s="603">
        <v>3</v>
      </c>
      <c r="F52" s="603">
        <v>1</v>
      </c>
      <c r="G52" s="603">
        <v>1</v>
      </c>
      <c r="H52" s="603">
        <v>1</v>
      </c>
      <c r="I52" s="603">
        <v>0</v>
      </c>
      <c r="J52" s="598">
        <v>0</v>
      </c>
      <c r="K52" s="728"/>
      <c r="L52" s="728"/>
    </row>
    <row r="53" spans="2:12" ht="18" customHeight="1">
      <c r="B53" s="611" t="s">
        <v>581</v>
      </c>
      <c r="C53" s="612" t="s">
        <v>582</v>
      </c>
      <c r="D53" s="603">
        <v>2</v>
      </c>
      <c r="E53" s="603">
        <v>2</v>
      </c>
      <c r="F53" s="603">
        <v>0</v>
      </c>
      <c r="G53" s="603">
        <v>0</v>
      </c>
      <c r="H53" s="603">
        <v>0</v>
      </c>
      <c r="I53" s="603">
        <v>0</v>
      </c>
      <c r="J53" s="598">
        <v>0</v>
      </c>
      <c r="K53" s="728"/>
      <c r="L53" s="728"/>
    </row>
    <row r="54" spans="2:12" ht="18" customHeight="1">
      <c r="B54" s="611" t="s">
        <v>583</v>
      </c>
      <c r="C54" s="612" t="s">
        <v>584</v>
      </c>
      <c r="D54" s="603">
        <v>2</v>
      </c>
      <c r="E54" s="603">
        <v>2</v>
      </c>
      <c r="F54" s="603">
        <v>1</v>
      </c>
      <c r="G54" s="603">
        <v>1</v>
      </c>
      <c r="H54" s="603">
        <v>2</v>
      </c>
      <c r="I54" s="603">
        <v>0</v>
      </c>
      <c r="J54" s="598">
        <v>0</v>
      </c>
      <c r="K54" s="728"/>
      <c r="L54" s="728"/>
    </row>
    <row r="55" spans="2:12" ht="18" customHeight="1" hidden="1">
      <c r="B55" s="611"/>
      <c r="C55" s="612"/>
      <c r="D55" s="603"/>
      <c r="E55" s="603"/>
      <c r="F55" s="603"/>
      <c r="G55" s="603"/>
      <c r="H55" s="603"/>
      <c r="I55" s="603"/>
      <c r="J55" s="598"/>
      <c r="K55" s="728"/>
      <c r="L55" s="728"/>
    </row>
    <row r="56" spans="2:12" ht="18" customHeight="1">
      <c r="B56" s="613"/>
      <c r="C56" s="612" t="s">
        <v>585</v>
      </c>
      <c r="D56" s="603">
        <v>10</v>
      </c>
      <c r="E56" s="603">
        <v>10</v>
      </c>
      <c r="F56" s="603">
        <v>0</v>
      </c>
      <c r="G56" s="603">
        <v>3</v>
      </c>
      <c r="H56" s="603">
        <v>2</v>
      </c>
      <c r="I56" s="603">
        <v>0</v>
      </c>
      <c r="J56" s="598">
        <v>0</v>
      </c>
      <c r="K56" s="728"/>
      <c r="L56" s="728"/>
    </row>
    <row r="57" spans="2:12" ht="18" customHeight="1" thickBot="1">
      <c r="B57" s="614" t="s">
        <v>586</v>
      </c>
      <c r="C57" s="615" t="s">
        <v>587</v>
      </c>
      <c r="D57" s="729">
        <v>6</v>
      </c>
      <c r="E57" s="729">
        <v>6</v>
      </c>
      <c r="F57" s="729">
        <v>0</v>
      </c>
      <c r="G57" s="729">
        <v>1</v>
      </c>
      <c r="H57" s="729">
        <v>0</v>
      </c>
      <c r="I57" s="729">
        <v>0</v>
      </c>
      <c r="J57" s="730">
        <v>0</v>
      </c>
      <c r="K57" s="728"/>
      <c r="L57" s="728"/>
    </row>
    <row r="58" spans="2:10" ht="18" customHeight="1">
      <c r="B58" s="621" t="s">
        <v>588</v>
      </c>
      <c r="D58" s="731"/>
      <c r="E58" s="731"/>
      <c r="F58" s="731"/>
      <c r="G58" s="731"/>
      <c r="H58" s="731"/>
      <c r="I58" s="731"/>
      <c r="J58" s="731"/>
    </row>
  </sheetData>
  <sheetProtection/>
  <mergeCells count="22">
    <mergeCell ref="B23:C23"/>
    <mergeCell ref="B24:C24"/>
    <mergeCell ref="B25:C25"/>
    <mergeCell ref="B43:C43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4:C4"/>
    <mergeCell ref="B6:C6"/>
    <mergeCell ref="B7:C7"/>
    <mergeCell ref="B8:C8"/>
    <mergeCell ref="B9:C9"/>
    <mergeCell ref="B10:C10"/>
  </mergeCells>
  <printOptions horizontalCentered="1"/>
  <pageMargins left="0.5118110236220472" right="0.5118110236220472" top="0.5511811023622047" bottom="0.3937007874015748" header="0.5118110236220472" footer="0.5118110236220472"/>
  <pageSetup firstPageNumber="150" useFirstPageNumber="1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第４－１表</dc:title>
  <dc:subject/>
  <dc:creator>岡山広域産業情報システム</dc:creator>
  <cp:keywords/>
  <dc:description/>
  <cp:lastModifiedBy>岡山県</cp:lastModifiedBy>
  <cp:lastPrinted>2021-01-21T01:53:47Z</cp:lastPrinted>
  <dcterms:created xsi:type="dcterms:W3CDTF">2016-06-01T23:45:49Z</dcterms:created>
  <dcterms:modified xsi:type="dcterms:W3CDTF">2021-02-02T00:25:31Z</dcterms:modified>
  <cp:category/>
  <cp:version/>
  <cp:contentType/>
  <cp:contentStatus/>
</cp:coreProperties>
</file>