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defaultThemeVersion="124226"/>
  <xr:revisionPtr revIDLastSave="0" documentId="13_ncr:1_{16D06E51-BB7C-4E65-9FC3-176A75E38580}" xr6:coauthVersionLast="47" xr6:coauthVersionMax="47" xr10:uidLastSave="{00000000-0000-0000-0000-000000000000}"/>
  <bookViews>
    <workbookView xWindow="390" yWindow="390" windowWidth="25575" windowHeight="15255" tabRatio="843" xr2:uid="{3DD6984C-B18B-4FF5-ADFF-0DCA8F25057E}"/>
  </bookViews>
  <sheets>
    <sheet name="入力用シート" sheetId="19" r:id="rId1"/>
    <sheet name="参考_過去の平均消費性向" sheetId="34" r:id="rId2"/>
    <sheet name="総括表" sheetId="29" r:id="rId3"/>
    <sheet name="波及効果フロー図" sheetId="30" r:id="rId4"/>
    <sheet name="総合効果" sheetId="31" r:id="rId5"/>
    <sheet name="計算過程1" sheetId="32" r:id="rId6"/>
    <sheet name="計算過程2" sheetId="33" r:id="rId7"/>
    <sheet name="需要振り分け" sheetId="6" r:id="rId8"/>
    <sheet name="各種係数" sheetId="12" r:id="rId9"/>
    <sheet name="投入係数表(37部門)" sheetId="3" r:id="rId10"/>
    <sheet name="逆行列係数表（開放型）(37部門)" sheetId="23" r:id="rId11"/>
    <sheet name="逆行列（開放型）外生化(37)" sheetId="9" r:id="rId12"/>
    <sheet name="雇用表(大分類）" sheetId="24" r:id="rId13"/>
    <sheet name="37部門組替 (率)" sheetId="27" r:id="rId14"/>
    <sheet name="37部門組替 (値)" sheetId="26" r:id="rId15"/>
    <sheet name="取引基本表（37部門）" sheetId="22" r:id="rId16"/>
    <sheet name="単位調整" sheetId="28" r:id="rId17"/>
  </sheets>
  <definedNames>
    <definedName name="_xlnm._FilterDatabase" localSheetId="1" hidden="1">参考_過去の平均消費性向!$A$12:$E$18</definedName>
    <definedName name="_xlnm.Print_Area" localSheetId="5">計算過程1!$A$1:$AT$47</definedName>
    <definedName name="_xlnm.Print_Area" localSheetId="2">総括表!$A$1:$G$42</definedName>
    <definedName name="_xlnm.Print_Area" localSheetId="4">総合効果!$A$1:$AF$46</definedName>
    <definedName name="_xlnm.Print_Area" localSheetId="0">入力用シート!$A$1:$I$59</definedName>
    <definedName name="_xlnm.Print_Titles" localSheetId="5">計算過程1!$A:$B,計算過程1!$1:$8</definedName>
    <definedName name="_xlnm.Print_Titles" localSheetId="6">計算過程2!$A:$B</definedName>
    <definedName name="_xlnm.Print_Titles" localSheetId="4">総合効果!$A:$B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9" i="19" l="1"/>
  <c r="F48" i="19"/>
  <c r="F47" i="19"/>
  <c r="F46" i="19"/>
  <c r="F45" i="19"/>
  <c r="F44" i="19"/>
  <c r="F43" i="19"/>
  <c r="F42" i="19"/>
  <c r="F41" i="19"/>
  <c r="F40" i="19"/>
  <c r="F39" i="19"/>
  <c r="F38" i="19"/>
  <c r="F37" i="19"/>
  <c r="F36" i="19"/>
  <c r="F35" i="19"/>
  <c r="F34" i="19"/>
  <c r="F33" i="19"/>
  <c r="F32" i="19"/>
  <c r="F31" i="19"/>
  <c r="F30" i="19"/>
  <c r="F29" i="19"/>
  <c r="F28" i="19"/>
  <c r="F27" i="19"/>
  <c r="F26" i="19"/>
  <c r="F25" i="19"/>
  <c r="F24" i="19"/>
  <c r="F23" i="19"/>
  <c r="F22" i="19"/>
  <c r="F21" i="19"/>
  <c r="F20" i="19"/>
  <c r="F19" i="19"/>
  <c r="F18" i="19"/>
  <c r="F17" i="19"/>
  <c r="F16" i="19"/>
  <c r="F15" i="19"/>
  <c r="F14" i="19"/>
  <c r="AM42" i="27"/>
  <c r="AL42" i="27"/>
  <c r="AK42" i="27"/>
  <c r="AJ42" i="27"/>
  <c r="AI42" i="27"/>
  <c r="AH42" i="27"/>
  <c r="AG42" i="27"/>
  <c r="AF42" i="27"/>
  <c r="AE42" i="27"/>
  <c r="AD42" i="27"/>
  <c r="AC42" i="27"/>
  <c r="AB42" i="27"/>
  <c r="AA42" i="27"/>
  <c r="Z42" i="27"/>
  <c r="Y42" i="27"/>
  <c r="X42" i="27"/>
  <c r="W42" i="27"/>
  <c r="V42" i="27"/>
  <c r="U42" i="27"/>
  <c r="T42" i="27"/>
  <c r="S42" i="27"/>
  <c r="R42" i="27"/>
  <c r="Q42" i="27"/>
  <c r="P42" i="27"/>
  <c r="O42" i="27"/>
  <c r="N42" i="27"/>
  <c r="M42" i="27"/>
  <c r="L42" i="27"/>
  <c r="K42" i="27"/>
  <c r="J42" i="27"/>
  <c r="I42" i="27"/>
  <c r="H42" i="27"/>
  <c r="G42" i="27"/>
  <c r="F42" i="27"/>
  <c r="E42" i="27"/>
  <c r="D42" i="27"/>
  <c r="C42" i="27"/>
  <c r="AM41" i="27"/>
  <c r="AL41" i="27"/>
  <c r="AK41" i="27"/>
  <c r="AJ41" i="27"/>
  <c r="AI41" i="27"/>
  <c r="AH41" i="27"/>
  <c r="AG41" i="27"/>
  <c r="AF41" i="27"/>
  <c r="AE41" i="27"/>
  <c r="AD41" i="27"/>
  <c r="AC41" i="27"/>
  <c r="AB41" i="27"/>
  <c r="AA41" i="27"/>
  <c r="Z41" i="27"/>
  <c r="Y41" i="27"/>
  <c r="X41" i="27"/>
  <c r="W41" i="27"/>
  <c r="V41" i="27"/>
  <c r="U41" i="27"/>
  <c r="T41" i="27"/>
  <c r="S41" i="27"/>
  <c r="R41" i="27"/>
  <c r="Q41" i="27"/>
  <c r="P41" i="27"/>
  <c r="O41" i="27"/>
  <c r="N41" i="27"/>
  <c r="M41" i="27"/>
  <c r="L41" i="27"/>
  <c r="K41" i="27"/>
  <c r="J41" i="27"/>
  <c r="I41" i="27"/>
  <c r="H41" i="27"/>
  <c r="G41" i="27"/>
  <c r="F41" i="27"/>
  <c r="E41" i="27"/>
  <c r="D41" i="27"/>
  <c r="C41" i="27"/>
  <c r="AM40" i="27"/>
  <c r="AL40" i="27"/>
  <c r="AK40" i="27"/>
  <c r="AJ40" i="27"/>
  <c r="AI40" i="27"/>
  <c r="AH40" i="27"/>
  <c r="AG40" i="27"/>
  <c r="AF40" i="27"/>
  <c r="AE40" i="27"/>
  <c r="AD40" i="27"/>
  <c r="AC40" i="27"/>
  <c r="AB40" i="27"/>
  <c r="AA40" i="27"/>
  <c r="Z40" i="27"/>
  <c r="Y40" i="27"/>
  <c r="X40" i="27"/>
  <c r="W40" i="27"/>
  <c r="V40" i="27"/>
  <c r="U40" i="27"/>
  <c r="T40" i="27"/>
  <c r="S40" i="27"/>
  <c r="R40" i="27"/>
  <c r="Q40" i="27"/>
  <c r="P40" i="27"/>
  <c r="O40" i="27"/>
  <c r="N40" i="27"/>
  <c r="M40" i="27"/>
  <c r="L40" i="27"/>
  <c r="K40" i="27"/>
  <c r="J40" i="27"/>
  <c r="I40" i="27"/>
  <c r="H40" i="27"/>
  <c r="G40" i="27"/>
  <c r="F40" i="27"/>
  <c r="E40" i="27"/>
  <c r="D40" i="27"/>
  <c r="C40" i="27"/>
  <c r="AM39" i="27"/>
  <c r="AL39" i="27"/>
  <c r="AK39" i="27"/>
  <c r="AJ39" i="27"/>
  <c r="AI39" i="27"/>
  <c r="AH39" i="27"/>
  <c r="AG39" i="27"/>
  <c r="AF39" i="27"/>
  <c r="AE39" i="27"/>
  <c r="AD39" i="27"/>
  <c r="AC39" i="27"/>
  <c r="AB39" i="27"/>
  <c r="AA39" i="27"/>
  <c r="Z39" i="27"/>
  <c r="Y39" i="27"/>
  <c r="X39" i="27"/>
  <c r="W39" i="27"/>
  <c r="V39" i="27"/>
  <c r="U39" i="27"/>
  <c r="T39" i="27"/>
  <c r="S39" i="27"/>
  <c r="R39" i="27"/>
  <c r="Q39" i="27"/>
  <c r="P39" i="27"/>
  <c r="O39" i="27"/>
  <c r="N39" i="27"/>
  <c r="M39" i="27"/>
  <c r="L39" i="27"/>
  <c r="K39" i="27"/>
  <c r="J39" i="27"/>
  <c r="I39" i="27"/>
  <c r="H39" i="27"/>
  <c r="G39" i="27"/>
  <c r="F39" i="27"/>
  <c r="E39" i="27"/>
  <c r="D39" i="27"/>
  <c r="C39" i="27"/>
  <c r="AM38" i="27"/>
  <c r="AL38" i="27"/>
  <c r="AK38" i="27"/>
  <c r="AJ38" i="27"/>
  <c r="AI38" i="27"/>
  <c r="AH38" i="27"/>
  <c r="AG38" i="27"/>
  <c r="AF38" i="27"/>
  <c r="AE38" i="27"/>
  <c r="AD38" i="27"/>
  <c r="AC38" i="27"/>
  <c r="AB38" i="27"/>
  <c r="AA38" i="27"/>
  <c r="Z38" i="27"/>
  <c r="Y38" i="27"/>
  <c r="X38" i="27"/>
  <c r="W38" i="27"/>
  <c r="V38" i="27"/>
  <c r="U38" i="27"/>
  <c r="T38" i="27"/>
  <c r="S38" i="27"/>
  <c r="R38" i="27"/>
  <c r="Q38" i="27"/>
  <c r="P38" i="27"/>
  <c r="O38" i="27"/>
  <c r="N38" i="27"/>
  <c r="M38" i="27"/>
  <c r="L38" i="27"/>
  <c r="K38" i="27"/>
  <c r="J38" i="27"/>
  <c r="I38" i="27"/>
  <c r="H38" i="27"/>
  <c r="G38" i="27"/>
  <c r="F38" i="27"/>
  <c r="E38" i="27"/>
  <c r="D38" i="27"/>
  <c r="C38" i="27"/>
  <c r="AM37" i="27"/>
  <c r="AL37" i="27"/>
  <c r="AK37" i="27"/>
  <c r="AJ37" i="27"/>
  <c r="AI37" i="27"/>
  <c r="AH37" i="27"/>
  <c r="AG37" i="27"/>
  <c r="AF37" i="27"/>
  <c r="AE37" i="27"/>
  <c r="AD37" i="27"/>
  <c r="AC37" i="27"/>
  <c r="AB37" i="27"/>
  <c r="AA37" i="27"/>
  <c r="Z37" i="27"/>
  <c r="Y37" i="27"/>
  <c r="X37" i="27"/>
  <c r="W37" i="27"/>
  <c r="V37" i="27"/>
  <c r="U37" i="27"/>
  <c r="T37" i="27"/>
  <c r="S37" i="27"/>
  <c r="R37" i="27"/>
  <c r="Q37" i="27"/>
  <c r="P37" i="27"/>
  <c r="O37" i="27"/>
  <c r="N37" i="27"/>
  <c r="M37" i="27"/>
  <c r="L37" i="27"/>
  <c r="K37" i="27"/>
  <c r="J37" i="27"/>
  <c r="I37" i="27"/>
  <c r="H37" i="27"/>
  <c r="G37" i="27"/>
  <c r="F37" i="27"/>
  <c r="E37" i="27"/>
  <c r="D37" i="27"/>
  <c r="C37" i="27"/>
  <c r="AM36" i="27"/>
  <c r="AL36" i="27"/>
  <c r="AK36" i="27"/>
  <c r="AJ36" i="27"/>
  <c r="AI36" i="27"/>
  <c r="AH36" i="27"/>
  <c r="AG36" i="27"/>
  <c r="AF36" i="27"/>
  <c r="AE36" i="27"/>
  <c r="AD36" i="27"/>
  <c r="AC36" i="27"/>
  <c r="AB36" i="27"/>
  <c r="AA36" i="27"/>
  <c r="Z36" i="27"/>
  <c r="Y36" i="27"/>
  <c r="X36" i="27"/>
  <c r="W36" i="27"/>
  <c r="V36" i="27"/>
  <c r="U36" i="27"/>
  <c r="T36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C36" i="27"/>
  <c r="AM35" i="27"/>
  <c r="AL35" i="27"/>
  <c r="AK35" i="27"/>
  <c r="AJ35" i="27"/>
  <c r="AI35" i="27"/>
  <c r="AH35" i="27"/>
  <c r="AG35" i="27"/>
  <c r="AF35" i="27"/>
  <c r="AE35" i="27"/>
  <c r="AD35" i="27"/>
  <c r="AC35" i="27"/>
  <c r="AB35" i="27"/>
  <c r="AA35" i="27"/>
  <c r="Z35" i="27"/>
  <c r="Y35" i="27"/>
  <c r="X35" i="27"/>
  <c r="W35" i="27"/>
  <c r="V35" i="27"/>
  <c r="U35" i="27"/>
  <c r="T35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E35" i="27"/>
  <c r="D35" i="27"/>
  <c r="C35" i="27"/>
  <c r="AM34" i="27"/>
  <c r="AL34" i="27"/>
  <c r="AK34" i="27"/>
  <c r="AJ34" i="27"/>
  <c r="AI34" i="27"/>
  <c r="AH34" i="27"/>
  <c r="AG34" i="27"/>
  <c r="AF34" i="27"/>
  <c r="AE34" i="27"/>
  <c r="AD34" i="27"/>
  <c r="AC34" i="27"/>
  <c r="AB34" i="27"/>
  <c r="AA34" i="27"/>
  <c r="Z34" i="27"/>
  <c r="Y34" i="27"/>
  <c r="X34" i="27"/>
  <c r="W34" i="27"/>
  <c r="V34" i="27"/>
  <c r="U34" i="27"/>
  <c r="T34" i="27"/>
  <c r="S34" i="27"/>
  <c r="R34" i="27"/>
  <c r="Q34" i="27"/>
  <c r="P34" i="27"/>
  <c r="O34" i="27"/>
  <c r="N34" i="27"/>
  <c r="M34" i="27"/>
  <c r="L34" i="27"/>
  <c r="K34" i="27"/>
  <c r="J34" i="27"/>
  <c r="I34" i="27"/>
  <c r="H34" i="27"/>
  <c r="G34" i="27"/>
  <c r="F34" i="27"/>
  <c r="E34" i="27"/>
  <c r="D34" i="27"/>
  <c r="C34" i="27"/>
  <c r="AM33" i="27"/>
  <c r="AL33" i="27"/>
  <c r="AK33" i="27"/>
  <c r="AJ33" i="27"/>
  <c r="AI33" i="27"/>
  <c r="AH33" i="27"/>
  <c r="AG33" i="27"/>
  <c r="AF33" i="27"/>
  <c r="AE33" i="27"/>
  <c r="AD33" i="27"/>
  <c r="AC33" i="27"/>
  <c r="AB33" i="27"/>
  <c r="AA33" i="27"/>
  <c r="Z33" i="27"/>
  <c r="Y33" i="27"/>
  <c r="X33" i="27"/>
  <c r="W33" i="27"/>
  <c r="V33" i="27"/>
  <c r="U33" i="27"/>
  <c r="T33" i="27"/>
  <c r="S33" i="27"/>
  <c r="R33" i="27"/>
  <c r="Q33" i="27"/>
  <c r="P33" i="27"/>
  <c r="O33" i="27"/>
  <c r="N33" i="27"/>
  <c r="M33" i="27"/>
  <c r="L33" i="27"/>
  <c r="K33" i="27"/>
  <c r="J33" i="27"/>
  <c r="I33" i="27"/>
  <c r="H33" i="27"/>
  <c r="G33" i="27"/>
  <c r="F33" i="27"/>
  <c r="E33" i="27"/>
  <c r="D33" i="27"/>
  <c r="C33" i="27"/>
  <c r="AM32" i="27"/>
  <c r="AL32" i="27"/>
  <c r="AK32" i="27"/>
  <c r="AJ32" i="27"/>
  <c r="AI32" i="27"/>
  <c r="AH32" i="27"/>
  <c r="AG32" i="27"/>
  <c r="AF32" i="27"/>
  <c r="AE32" i="27"/>
  <c r="AD32" i="27"/>
  <c r="AC32" i="27"/>
  <c r="AB32" i="27"/>
  <c r="AA32" i="27"/>
  <c r="Z32" i="27"/>
  <c r="Y32" i="27"/>
  <c r="X32" i="27"/>
  <c r="W32" i="27"/>
  <c r="V32" i="27"/>
  <c r="U32" i="27"/>
  <c r="T32" i="27"/>
  <c r="S32" i="27"/>
  <c r="R32" i="27"/>
  <c r="Q32" i="27"/>
  <c r="P32" i="27"/>
  <c r="O32" i="27"/>
  <c r="N32" i="27"/>
  <c r="M32" i="27"/>
  <c r="L32" i="27"/>
  <c r="K32" i="27"/>
  <c r="J32" i="27"/>
  <c r="I32" i="27"/>
  <c r="H32" i="27"/>
  <c r="G32" i="27"/>
  <c r="F32" i="27"/>
  <c r="E32" i="27"/>
  <c r="D32" i="27"/>
  <c r="C32" i="27"/>
  <c r="AM31" i="27"/>
  <c r="AL31" i="27"/>
  <c r="AK31" i="27"/>
  <c r="AJ31" i="27"/>
  <c r="AI31" i="27"/>
  <c r="AH31" i="27"/>
  <c r="AG31" i="27"/>
  <c r="AF31" i="27"/>
  <c r="AE31" i="27"/>
  <c r="AD31" i="27"/>
  <c r="AC31" i="27"/>
  <c r="AB31" i="27"/>
  <c r="AA31" i="27"/>
  <c r="Z31" i="27"/>
  <c r="Y31" i="27"/>
  <c r="X31" i="27"/>
  <c r="W31" i="27"/>
  <c r="V31" i="27"/>
  <c r="U31" i="27"/>
  <c r="T31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C31" i="27"/>
  <c r="AM30" i="27"/>
  <c r="AL30" i="27"/>
  <c r="AK30" i="27"/>
  <c r="AJ30" i="27"/>
  <c r="AI30" i="27"/>
  <c r="AH30" i="27"/>
  <c r="AG30" i="27"/>
  <c r="AF30" i="27"/>
  <c r="AE30" i="27"/>
  <c r="AD30" i="27"/>
  <c r="AC30" i="27"/>
  <c r="AB30" i="27"/>
  <c r="AA30" i="27"/>
  <c r="Z30" i="27"/>
  <c r="Y30" i="27"/>
  <c r="X30" i="27"/>
  <c r="W30" i="27"/>
  <c r="V30" i="27"/>
  <c r="U30" i="27"/>
  <c r="T30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G30" i="27"/>
  <c r="F30" i="27"/>
  <c r="E30" i="27"/>
  <c r="D30" i="27"/>
  <c r="C30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9" i="27"/>
  <c r="C29" i="27"/>
  <c r="AM28" i="27"/>
  <c r="AL28" i="27"/>
  <c r="AK28" i="27"/>
  <c r="AJ28" i="27"/>
  <c r="AI28" i="27"/>
  <c r="AH28" i="27"/>
  <c r="AG28" i="27"/>
  <c r="AF28" i="27"/>
  <c r="AE28" i="27"/>
  <c r="AD28" i="27"/>
  <c r="AC28" i="27"/>
  <c r="AB28" i="27"/>
  <c r="AA28" i="27"/>
  <c r="Z28" i="27"/>
  <c r="Y28" i="27"/>
  <c r="X28" i="27"/>
  <c r="W28" i="27"/>
  <c r="V28" i="27"/>
  <c r="U28" i="27"/>
  <c r="T28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C28" i="27"/>
  <c r="AM27" i="27"/>
  <c r="AL27" i="27"/>
  <c r="AK27" i="27"/>
  <c r="AJ27" i="27"/>
  <c r="AI27" i="27"/>
  <c r="AH27" i="27"/>
  <c r="AG27" i="27"/>
  <c r="AF27" i="27"/>
  <c r="AE27" i="27"/>
  <c r="AD27" i="27"/>
  <c r="AC27" i="27"/>
  <c r="AB27" i="27"/>
  <c r="AA27" i="27"/>
  <c r="Z27" i="27"/>
  <c r="Y27" i="27"/>
  <c r="X27" i="27"/>
  <c r="W27" i="27"/>
  <c r="V27" i="27"/>
  <c r="U27" i="27"/>
  <c r="T27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C27" i="27"/>
  <c r="AM26" i="27"/>
  <c r="AL26" i="27"/>
  <c r="AK26" i="27"/>
  <c r="AJ26" i="27"/>
  <c r="AI26" i="27"/>
  <c r="AH26" i="27"/>
  <c r="AG26" i="27"/>
  <c r="AF26" i="27"/>
  <c r="AE26" i="27"/>
  <c r="AD26" i="27"/>
  <c r="AC26" i="27"/>
  <c r="AB26" i="27"/>
  <c r="AA26" i="27"/>
  <c r="Z26" i="27"/>
  <c r="Y26" i="27"/>
  <c r="X26" i="27"/>
  <c r="W26" i="27"/>
  <c r="V26" i="27"/>
  <c r="U26" i="27"/>
  <c r="T26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C26" i="27"/>
  <c r="AM25" i="27"/>
  <c r="AL25" i="27"/>
  <c r="AK25" i="27"/>
  <c r="AJ25" i="27"/>
  <c r="AI25" i="27"/>
  <c r="AH25" i="27"/>
  <c r="AG25" i="27"/>
  <c r="AF25" i="27"/>
  <c r="AE25" i="27"/>
  <c r="AD25" i="27"/>
  <c r="AC25" i="27"/>
  <c r="AB25" i="27"/>
  <c r="AA25" i="27"/>
  <c r="Z25" i="27"/>
  <c r="Y25" i="27"/>
  <c r="X25" i="27"/>
  <c r="W25" i="27"/>
  <c r="V25" i="27"/>
  <c r="U25" i="27"/>
  <c r="T25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C25" i="27"/>
  <c r="AM24" i="27"/>
  <c r="AL24" i="27"/>
  <c r="AK24" i="27"/>
  <c r="AJ24" i="27"/>
  <c r="AI24" i="27"/>
  <c r="AH24" i="27"/>
  <c r="AG24" i="27"/>
  <c r="AF24" i="27"/>
  <c r="AE24" i="27"/>
  <c r="AD24" i="27"/>
  <c r="AC24" i="27"/>
  <c r="AB24" i="27"/>
  <c r="AA24" i="27"/>
  <c r="Z24" i="27"/>
  <c r="Y24" i="27"/>
  <c r="X24" i="27"/>
  <c r="W24" i="27"/>
  <c r="V24" i="27"/>
  <c r="U24" i="27"/>
  <c r="T24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C24" i="27"/>
  <c r="AM23" i="27"/>
  <c r="AL23" i="27"/>
  <c r="AK23" i="27"/>
  <c r="AJ23" i="27"/>
  <c r="AI23" i="27"/>
  <c r="AH23" i="27"/>
  <c r="AG23" i="27"/>
  <c r="AF23" i="27"/>
  <c r="AE23" i="27"/>
  <c r="AD23" i="27"/>
  <c r="AC23" i="27"/>
  <c r="AB23" i="27"/>
  <c r="AA23" i="27"/>
  <c r="Z23" i="27"/>
  <c r="Y23" i="27"/>
  <c r="X23" i="27"/>
  <c r="W23" i="27"/>
  <c r="V23" i="27"/>
  <c r="U23" i="27"/>
  <c r="T23" i="27"/>
  <c r="S23" i="27"/>
  <c r="R23" i="27"/>
  <c r="Q23" i="27"/>
  <c r="P23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AM22" i="27"/>
  <c r="AL22" i="27"/>
  <c r="AK22" i="27"/>
  <c r="AJ22" i="27"/>
  <c r="AI22" i="27"/>
  <c r="AH22" i="27"/>
  <c r="AG22" i="27"/>
  <c r="AF22" i="27"/>
  <c r="AE22" i="27"/>
  <c r="AD22" i="27"/>
  <c r="AC22" i="27"/>
  <c r="AB22" i="27"/>
  <c r="AA22" i="27"/>
  <c r="Z22" i="27"/>
  <c r="Y22" i="27"/>
  <c r="X22" i="27"/>
  <c r="W22" i="27"/>
  <c r="V22" i="27"/>
  <c r="U22" i="27"/>
  <c r="T22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AM21" i="27"/>
  <c r="AL21" i="27"/>
  <c r="AK21" i="27"/>
  <c r="AJ21" i="27"/>
  <c r="AI21" i="27"/>
  <c r="AH21" i="27"/>
  <c r="AG21" i="27"/>
  <c r="AF21" i="27"/>
  <c r="AE21" i="27"/>
  <c r="AD21" i="27"/>
  <c r="AC21" i="27"/>
  <c r="AB21" i="27"/>
  <c r="AA21" i="27"/>
  <c r="Z21" i="27"/>
  <c r="Y21" i="27"/>
  <c r="X21" i="27"/>
  <c r="W21" i="27"/>
  <c r="V21" i="27"/>
  <c r="U21" i="27"/>
  <c r="T21" i="27"/>
  <c r="S21" i="27"/>
  <c r="R21" i="27"/>
  <c r="Q21" i="27"/>
  <c r="P21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C21" i="27"/>
  <c r="AM20" i="27"/>
  <c r="AL20" i="27"/>
  <c r="AK20" i="27"/>
  <c r="AJ20" i="27"/>
  <c r="AI20" i="27"/>
  <c r="AH20" i="27"/>
  <c r="AG20" i="27"/>
  <c r="AF20" i="27"/>
  <c r="AE20" i="27"/>
  <c r="AD20" i="27"/>
  <c r="AC20" i="27"/>
  <c r="AB20" i="27"/>
  <c r="AA20" i="27"/>
  <c r="Z20" i="27"/>
  <c r="Y20" i="27"/>
  <c r="X20" i="27"/>
  <c r="W20" i="27"/>
  <c r="V20" i="27"/>
  <c r="U20" i="27"/>
  <c r="T20" i="27"/>
  <c r="S20" i="27"/>
  <c r="R20" i="27"/>
  <c r="Q20" i="27"/>
  <c r="P20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C20" i="27"/>
  <c r="AM19" i="27"/>
  <c r="AL19" i="27"/>
  <c r="AK19" i="27"/>
  <c r="AJ19" i="27"/>
  <c r="AI19" i="27"/>
  <c r="AH19" i="27"/>
  <c r="AG19" i="27"/>
  <c r="AF19" i="27"/>
  <c r="AE19" i="27"/>
  <c r="AD19" i="27"/>
  <c r="AC19" i="27"/>
  <c r="AB19" i="27"/>
  <c r="AA19" i="27"/>
  <c r="Z19" i="27"/>
  <c r="Y19" i="27"/>
  <c r="X19" i="27"/>
  <c r="W19" i="27"/>
  <c r="V19" i="27"/>
  <c r="U19" i="27"/>
  <c r="T19" i="27"/>
  <c r="S19" i="27"/>
  <c r="R19" i="27"/>
  <c r="Q19" i="27"/>
  <c r="P19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C19" i="27"/>
  <c r="AM18" i="27"/>
  <c r="AL18" i="27"/>
  <c r="AK18" i="27"/>
  <c r="AJ18" i="27"/>
  <c r="AI18" i="27"/>
  <c r="AH18" i="27"/>
  <c r="AG18" i="27"/>
  <c r="AF18" i="27"/>
  <c r="AE18" i="27"/>
  <c r="AD18" i="27"/>
  <c r="AC18" i="27"/>
  <c r="AB18" i="27"/>
  <c r="AA18" i="27"/>
  <c r="Z18" i="27"/>
  <c r="Y18" i="27"/>
  <c r="X18" i="27"/>
  <c r="W18" i="27"/>
  <c r="V18" i="27"/>
  <c r="U18" i="27"/>
  <c r="T18" i="27"/>
  <c r="S18" i="27"/>
  <c r="R18" i="27"/>
  <c r="Q18" i="27"/>
  <c r="P18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C18" i="27"/>
  <c r="AM17" i="27"/>
  <c r="AL17" i="27"/>
  <c r="AK17" i="27"/>
  <c r="AJ17" i="27"/>
  <c r="AI17" i="27"/>
  <c r="AH17" i="27"/>
  <c r="AG17" i="27"/>
  <c r="AF17" i="27"/>
  <c r="AE17" i="27"/>
  <c r="AD17" i="27"/>
  <c r="AC17" i="27"/>
  <c r="AB17" i="27"/>
  <c r="AA17" i="27"/>
  <c r="Z17" i="27"/>
  <c r="Y17" i="27"/>
  <c r="X17" i="27"/>
  <c r="W17" i="27"/>
  <c r="V17" i="27"/>
  <c r="U17" i="27"/>
  <c r="T17" i="27"/>
  <c r="S17" i="27"/>
  <c r="R17" i="27"/>
  <c r="Q17" i="27"/>
  <c r="P17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AM16" i="27"/>
  <c r="AL16" i="27"/>
  <c r="AK16" i="27"/>
  <c r="AJ16" i="27"/>
  <c r="AI16" i="27"/>
  <c r="AH16" i="27"/>
  <c r="AG16" i="27"/>
  <c r="AF16" i="27"/>
  <c r="AE16" i="27"/>
  <c r="AD16" i="27"/>
  <c r="AC16" i="27"/>
  <c r="AB16" i="27"/>
  <c r="AA16" i="27"/>
  <c r="Z16" i="27"/>
  <c r="Y16" i="27"/>
  <c r="X16" i="27"/>
  <c r="W16" i="27"/>
  <c r="V16" i="27"/>
  <c r="U16" i="27"/>
  <c r="T16" i="27"/>
  <c r="S16" i="27"/>
  <c r="R16" i="27"/>
  <c r="Q16" i="27"/>
  <c r="P16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C16" i="27"/>
  <c r="AM15" i="27"/>
  <c r="AL15" i="27"/>
  <c r="AK15" i="27"/>
  <c r="AJ15" i="27"/>
  <c r="AI15" i="27"/>
  <c r="AH15" i="27"/>
  <c r="AG15" i="27"/>
  <c r="AF15" i="27"/>
  <c r="AE15" i="27"/>
  <c r="AD15" i="27"/>
  <c r="AC15" i="27"/>
  <c r="AB15" i="27"/>
  <c r="AA15" i="27"/>
  <c r="Z15" i="27"/>
  <c r="Y15" i="27"/>
  <c r="X15" i="27"/>
  <c r="W15" i="27"/>
  <c r="V15" i="27"/>
  <c r="U15" i="27"/>
  <c r="T15" i="27"/>
  <c r="S15" i="27"/>
  <c r="R15" i="27"/>
  <c r="Q15" i="27"/>
  <c r="P15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AM14" i="27"/>
  <c r="AL14" i="27"/>
  <c r="AK14" i="27"/>
  <c r="AJ14" i="27"/>
  <c r="AI14" i="27"/>
  <c r="AH14" i="27"/>
  <c r="AG14" i="27"/>
  <c r="AF14" i="27"/>
  <c r="AE14" i="27"/>
  <c r="AD14" i="27"/>
  <c r="AC14" i="27"/>
  <c r="AB14" i="27"/>
  <c r="AA14" i="27"/>
  <c r="Z14" i="27"/>
  <c r="Y14" i="27"/>
  <c r="X14" i="27"/>
  <c r="W14" i="27"/>
  <c r="V14" i="27"/>
  <c r="U14" i="27"/>
  <c r="T14" i="27"/>
  <c r="S14" i="27"/>
  <c r="R14" i="27"/>
  <c r="Q14" i="27"/>
  <c r="P14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C14" i="27"/>
  <c r="AM13" i="27"/>
  <c r="AL13" i="27"/>
  <c r="AK13" i="27"/>
  <c r="AJ13" i="27"/>
  <c r="AI13" i="27"/>
  <c r="AH13" i="27"/>
  <c r="AG13" i="27"/>
  <c r="AF13" i="27"/>
  <c r="AE13" i="27"/>
  <c r="AD13" i="27"/>
  <c r="AC13" i="27"/>
  <c r="AB13" i="27"/>
  <c r="AA13" i="27"/>
  <c r="Z13" i="27"/>
  <c r="Y13" i="27"/>
  <c r="X13" i="27"/>
  <c r="W13" i="27"/>
  <c r="V13" i="27"/>
  <c r="U13" i="27"/>
  <c r="T13" i="27"/>
  <c r="S13" i="27"/>
  <c r="R13" i="27"/>
  <c r="Q13" i="27"/>
  <c r="P13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C13" i="27"/>
  <c r="AM12" i="27"/>
  <c r="AL12" i="27"/>
  <c r="AK12" i="27"/>
  <c r="AJ12" i="27"/>
  <c r="AI12" i="27"/>
  <c r="AH12" i="27"/>
  <c r="AG12" i="27"/>
  <c r="AF12" i="27"/>
  <c r="AE12" i="27"/>
  <c r="AD12" i="27"/>
  <c r="AC12" i="27"/>
  <c r="AB12" i="27"/>
  <c r="AA12" i="27"/>
  <c r="Z12" i="27"/>
  <c r="Y12" i="27"/>
  <c r="X12" i="27"/>
  <c r="W12" i="27"/>
  <c r="V12" i="27"/>
  <c r="U12" i="27"/>
  <c r="T12" i="27"/>
  <c r="S12" i="27"/>
  <c r="R12" i="27"/>
  <c r="Q12" i="27"/>
  <c r="P12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C12" i="27"/>
  <c r="AM11" i="27"/>
  <c r="AL11" i="27"/>
  <c r="AK11" i="27"/>
  <c r="AJ11" i="27"/>
  <c r="AI11" i="27"/>
  <c r="AH11" i="27"/>
  <c r="AG11" i="27"/>
  <c r="AF11" i="27"/>
  <c r="AE11" i="27"/>
  <c r="AD11" i="27"/>
  <c r="AC11" i="27"/>
  <c r="AB11" i="27"/>
  <c r="AA11" i="27"/>
  <c r="Z11" i="27"/>
  <c r="Y11" i="27"/>
  <c r="X11" i="27"/>
  <c r="W11" i="27"/>
  <c r="V11" i="27"/>
  <c r="U11" i="27"/>
  <c r="T11" i="27"/>
  <c r="S11" i="27"/>
  <c r="R11" i="27"/>
  <c r="Q11" i="27"/>
  <c r="P11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C11" i="27"/>
  <c r="AM10" i="27"/>
  <c r="AL10" i="27"/>
  <c r="AK10" i="27"/>
  <c r="AJ10" i="27"/>
  <c r="AI10" i="27"/>
  <c r="AH10" i="27"/>
  <c r="AG10" i="27"/>
  <c r="AF10" i="27"/>
  <c r="AE10" i="27"/>
  <c r="AD10" i="27"/>
  <c r="AC10" i="27"/>
  <c r="AB10" i="27"/>
  <c r="AA10" i="27"/>
  <c r="Z10" i="27"/>
  <c r="Y10" i="27"/>
  <c r="X10" i="27"/>
  <c r="W10" i="27"/>
  <c r="V10" i="27"/>
  <c r="U10" i="27"/>
  <c r="T10" i="27"/>
  <c r="S10" i="27"/>
  <c r="R10" i="27"/>
  <c r="Q10" i="27"/>
  <c r="P10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C10" i="27"/>
  <c r="AM9" i="27"/>
  <c r="AL9" i="27"/>
  <c r="AK9" i="27"/>
  <c r="AJ9" i="27"/>
  <c r="AI9" i="27"/>
  <c r="AH9" i="27"/>
  <c r="AG9" i="27"/>
  <c r="AF9" i="27"/>
  <c r="AE9" i="27"/>
  <c r="AD9" i="27"/>
  <c r="AC9" i="27"/>
  <c r="AB9" i="27"/>
  <c r="AA9" i="27"/>
  <c r="Z9" i="27"/>
  <c r="Y9" i="27"/>
  <c r="X9" i="27"/>
  <c r="W9" i="27"/>
  <c r="V9" i="27"/>
  <c r="U9" i="27"/>
  <c r="T9" i="27"/>
  <c r="S9" i="27"/>
  <c r="R9" i="27"/>
  <c r="Q9" i="27"/>
  <c r="P9" i="27"/>
  <c r="O9" i="27"/>
  <c r="N9" i="27"/>
  <c r="M9" i="27"/>
  <c r="L9" i="27"/>
  <c r="K9" i="27"/>
  <c r="J9" i="27"/>
  <c r="I9" i="27"/>
  <c r="H9" i="27"/>
  <c r="G9" i="27"/>
  <c r="F9" i="27"/>
  <c r="E9" i="27"/>
  <c r="D9" i="27"/>
  <c r="C9" i="27"/>
  <c r="AM8" i="27"/>
  <c r="AL8" i="27"/>
  <c r="AK8" i="27"/>
  <c r="AJ8" i="27"/>
  <c r="AI8" i="27"/>
  <c r="AH8" i="27"/>
  <c r="AG8" i="27"/>
  <c r="AF8" i="27"/>
  <c r="AE8" i="27"/>
  <c r="AD8" i="27"/>
  <c r="AC8" i="27"/>
  <c r="AB8" i="27"/>
  <c r="AA8" i="27"/>
  <c r="Z8" i="27"/>
  <c r="Y8" i="27"/>
  <c r="X8" i="27"/>
  <c r="W8" i="27"/>
  <c r="V8" i="27"/>
  <c r="U8" i="27"/>
  <c r="T8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8" i="27"/>
  <c r="AM7" i="27"/>
  <c r="AL7" i="27"/>
  <c r="AK7" i="27"/>
  <c r="AJ7" i="27"/>
  <c r="AI7" i="27"/>
  <c r="AH7" i="27"/>
  <c r="AG7" i="27"/>
  <c r="AF7" i="27"/>
  <c r="AE7" i="27"/>
  <c r="AD7" i="27"/>
  <c r="AC7" i="27"/>
  <c r="AB7" i="27"/>
  <c r="AA7" i="27"/>
  <c r="Z7" i="27"/>
  <c r="Y7" i="27"/>
  <c r="X7" i="27"/>
  <c r="W7" i="27"/>
  <c r="V7" i="27"/>
  <c r="U7" i="27"/>
  <c r="T7" i="27"/>
  <c r="S7" i="27"/>
  <c r="R7" i="27"/>
  <c r="Q7" i="27"/>
  <c r="P7" i="27"/>
  <c r="O7" i="27"/>
  <c r="N7" i="27"/>
  <c r="M7" i="27"/>
  <c r="L7" i="27"/>
  <c r="K7" i="27"/>
  <c r="J7" i="27"/>
  <c r="I7" i="27"/>
  <c r="H7" i="27"/>
  <c r="G7" i="27"/>
  <c r="F7" i="27"/>
  <c r="E7" i="27"/>
  <c r="D7" i="27"/>
  <c r="C7" i="27"/>
  <c r="AM6" i="27"/>
  <c r="AL6" i="27"/>
  <c r="AK6" i="27"/>
  <c r="AJ6" i="27"/>
  <c r="AI6" i="27"/>
  <c r="AH6" i="27"/>
  <c r="AG6" i="27"/>
  <c r="AF6" i="27"/>
  <c r="AE6" i="27"/>
  <c r="AD6" i="27"/>
  <c r="AC6" i="27"/>
  <c r="AB6" i="27"/>
  <c r="AA6" i="27"/>
  <c r="Z6" i="27"/>
  <c r="Y6" i="27"/>
  <c r="X6" i="27"/>
  <c r="W6" i="27"/>
  <c r="V6" i="27"/>
  <c r="U6" i="27"/>
  <c r="T6" i="27"/>
  <c r="S6" i="27"/>
  <c r="R6" i="27"/>
  <c r="Q6" i="27"/>
  <c r="P6" i="27"/>
  <c r="O6" i="27"/>
  <c r="N6" i="27"/>
  <c r="M6" i="27"/>
  <c r="L6" i="27"/>
  <c r="K6" i="27"/>
  <c r="J6" i="27"/>
  <c r="I6" i="27"/>
  <c r="H6" i="27"/>
  <c r="G6" i="27"/>
  <c r="F6" i="27"/>
  <c r="E6" i="27"/>
  <c r="D6" i="27"/>
  <c r="C6" i="27"/>
  <c r="AM5" i="27"/>
  <c r="AL5" i="27"/>
  <c r="AK5" i="27"/>
  <c r="AJ5" i="27"/>
  <c r="AI5" i="27"/>
  <c r="AH5" i="27"/>
  <c r="AG5" i="27"/>
  <c r="AF5" i="27"/>
  <c r="AE5" i="27"/>
  <c r="AD5" i="27"/>
  <c r="AC5" i="27"/>
  <c r="AB5" i="27"/>
  <c r="AA5" i="27"/>
  <c r="Z5" i="27"/>
  <c r="Y5" i="27"/>
  <c r="X5" i="27"/>
  <c r="W5" i="27"/>
  <c r="V5" i="27"/>
  <c r="U5" i="27"/>
  <c r="T5" i="27"/>
  <c r="S5" i="27"/>
  <c r="R5" i="27"/>
  <c r="Q5" i="27"/>
  <c r="P5" i="27"/>
  <c r="O5" i="27"/>
  <c r="N5" i="27"/>
  <c r="M5" i="27"/>
  <c r="L5" i="27"/>
  <c r="K5" i="27"/>
  <c r="J5" i="27"/>
  <c r="I5" i="27"/>
  <c r="H5" i="27"/>
  <c r="G5" i="27"/>
  <c r="F5" i="27"/>
  <c r="E5" i="27"/>
  <c r="D5" i="27"/>
  <c r="C5" i="27"/>
  <c r="AM4" i="27"/>
  <c r="AL4" i="27"/>
  <c r="AK4" i="27"/>
  <c r="AJ4" i="27"/>
  <c r="AI4" i="27"/>
  <c r="AH4" i="27"/>
  <c r="AG4" i="27"/>
  <c r="AF4" i="27"/>
  <c r="AE4" i="27"/>
  <c r="AD4" i="27"/>
  <c r="AC4" i="27"/>
  <c r="AB4" i="27"/>
  <c r="AA4" i="27"/>
  <c r="Z4" i="27"/>
  <c r="Y4" i="27"/>
  <c r="X4" i="27"/>
  <c r="W4" i="27"/>
  <c r="V4" i="27"/>
  <c r="U4" i="27"/>
  <c r="T4" i="27"/>
  <c r="S4" i="27"/>
  <c r="R4" i="27"/>
  <c r="Q4" i="27"/>
  <c r="P4" i="27"/>
  <c r="O4" i="27"/>
  <c r="N4" i="27"/>
  <c r="M4" i="27"/>
  <c r="L4" i="27"/>
  <c r="K4" i="27"/>
  <c r="J4" i="27"/>
  <c r="I4" i="27"/>
  <c r="H4" i="27"/>
  <c r="G4" i="27"/>
  <c r="F4" i="27"/>
  <c r="E4" i="27"/>
  <c r="D4" i="27"/>
  <c r="C4" i="27"/>
  <c r="AM3" i="27"/>
  <c r="AL3" i="27"/>
  <c r="AK3" i="27"/>
  <c r="AJ3" i="27"/>
  <c r="AI3" i="27"/>
  <c r="AH3" i="27"/>
  <c r="AG3" i="27"/>
  <c r="AF3" i="27"/>
  <c r="AE3" i="27"/>
  <c r="AD3" i="27"/>
  <c r="AC3" i="27"/>
  <c r="AB3" i="27"/>
  <c r="AA3" i="27"/>
  <c r="Z3" i="27"/>
  <c r="Y3" i="27"/>
  <c r="X3" i="27"/>
  <c r="W3" i="27"/>
  <c r="V3" i="27"/>
  <c r="U3" i="27"/>
  <c r="T3" i="27"/>
  <c r="S3" i="27"/>
  <c r="R3" i="27"/>
  <c r="Q3" i="27"/>
  <c r="P3" i="27"/>
  <c r="O3" i="27"/>
  <c r="N3" i="27"/>
  <c r="M3" i="27"/>
  <c r="L3" i="27"/>
  <c r="K3" i="27"/>
  <c r="J3" i="27"/>
  <c r="I3" i="27"/>
  <c r="H3" i="27"/>
  <c r="G3" i="27"/>
  <c r="F3" i="27"/>
  <c r="E3" i="27"/>
  <c r="D3" i="27"/>
  <c r="C3" i="27"/>
  <c r="AM40" i="9" l="1"/>
  <c r="AL40" i="9"/>
  <c r="AK40" i="9"/>
  <c r="AJ40" i="9"/>
  <c r="AI40" i="9"/>
  <c r="AH40" i="9"/>
  <c r="AG40" i="9"/>
  <c r="AF40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AM39" i="9"/>
  <c r="AL39" i="9"/>
  <c r="AK39" i="9"/>
  <c r="AJ39" i="9"/>
  <c r="AI39" i="9"/>
  <c r="AH39" i="9"/>
  <c r="AG39" i="9"/>
  <c r="AF39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C39" i="9"/>
  <c r="AM38" i="9"/>
  <c r="AL38" i="9"/>
  <c r="AK38" i="9"/>
  <c r="AJ38" i="9"/>
  <c r="AI38" i="9"/>
  <c r="AH38" i="9"/>
  <c r="AG38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C38" i="9"/>
  <c r="AM37" i="9"/>
  <c r="AL37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AM36" i="9"/>
  <c r="AL36" i="9"/>
  <c r="AK36" i="9"/>
  <c r="AJ36" i="9"/>
  <c r="AI36" i="9"/>
  <c r="AH36" i="9"/>
  <c r="AG36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C36" i="9"/>
  <c r="AM35" i="9"/>
  <c r="AL35" i="9"/>
  <c r="AK35" i="9"/>
  <c r="AJ35" i="9"/>
  <c r="AI35" i="9"/>
  <c r="AH35" i="9"/>
  <c r="AG35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C35" i="9"/>
  <c r="AM34" i="9"/>
  <c r="AL34" i="9"/>
  <c r="AK34" i="9"/>
  <c r="AJ34" i="9"/>
  <c r="AI34" i="9"/>
  <c r="AH34" i="9"/>
  <c r="AG34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C34" i="9"/>
  <c r="AM33" i="9"/>
  <c r="AL33" i="9"/>
  <c r="AK33" i="9"/>
  <c r="AJ33" i="9"/>
  <c r="AI33" i="9"/>
  <c r="AH33" i="9"/>
  <c r="AG33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AM32" i="9"/>
  <c r="AL32" i="9"/>
  <c r="AK32" i="9"/>
  <c r="AJ32" i="9"/>
  <c r="AI32" i="9"/>
  <c r="AH32" i="9"/>
  <c r="AG32" i="9"/>
  <c r="AF32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AM31" i="9"/>
  <c r="AL31" i="9"/>
  <c r="AK31" i="9"/>
  <c r="AJ31" i="9"/>
  <c r="AI31" i="9"/>
  <c r="AH31" i="9"/>
  <c r="AG31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AN31" i="9" s="1"/>
  <c r="L31" i="9"/>
  <c r="K31" i="9"/>
  <c r="J31" i="9"/>
  <c r="I31" i="9"/>
  <c r="H31" i="9"/>
  <c r="G31" i="9"/>
  <c r="F31" i="9"/>
  <c r="E31" i="9"/>
  <c r="D31" i="9"/>
  <c r="C31" i="9"/>
  <c r="AM30" i="9"/>
  <c r="AL30" i="9"/>
  <c r="AK30" i="9"/>
  <c r="AJ30" i="9"/>
  <c r="AI30" i="9"/>
  <c r="AH30" i="9"/>
  <c r="AG30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AN30" i="9" s="1"/>
  <c r="I30" i="9"/>
  <c r="H30" i="9"/>
  <c r="G30" i="9"/>
  <c r="F30" i="9"/>
  <c r="E30" i="9"/>
  <c r="D30" i="9"/>
  <c r="C30" i="9"/>
  <c r="AM29" i="9"/>
  <c r="AL29" i="9"/>
  <c r="AK29" i="9"/>
  <c r="AJ29" i="9"/>
  <c r="AI29" i="9"/>
  <c r="AH29" i="9"/>
  <c r="AG29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AM28" i="9"/>
  <c r="AL28" i="9"/>
  <c r="AK28" i="9"/>
  <c r="AJ28" i="9"/>
  <c r="AI28" i="9"/>
  <c r="AH28" i="9"/>
  <c r="AG28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AN28" i="9" s="1"/>
  <c r="C28" i="9"/>
  <c r="AM27" i="9"/>
  <c r="AL27" i="9"/>
  <c r="AK27" i="9"/>
  <c r="AJ27" i="9"/>
  <c r="AI27" i="9"/>
  <c r="AH27" i="9"/>
  <c r="AG27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AM26" i="9"/>
  <c r="AL26" i="9"/>
  <c r="AK26" i="9"/>
  <c r="AJ26" i="9"/>
  <c r="AI26" i="9"/>
  <c r="AH26" i="9"/>
  <c r="AG26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AM25" i="9"/>
  <c r="AL25" i="9"/>
  <c r="AK25" i="9"/>
  <c r="AJ25" i="9"/>
  <c r="AI25" i="9"/>
  <c r="AH25" i="9"/>
  <c r="AG25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AM24" i="9"/>
  <c r="AL24" i="9"/>
  <c r="AK24" i="9"/>
  <c r="AJ24" i="9"/>
  <c r="AI24" i="9"/>
  <c r="AH24" i="9"/>
  <c r="AG24" i="9"/>
  <c r="AF24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AM23" i="9"/>
  <c r="AL23" i="9"/>
  <c r="AK23" i="9"/>
  <c r="AJ23" i="9"/>
  <c r="AI23" i="9"/>
  <c r="AH23" i="9"/>
  <c r="AG23" i="9"/>
  <c r="AF23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AN21" i="9" s="1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20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AN19" i="9" s="1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19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AN10" i="9" s="1"/>
  <c r="I10" i="9"/>
  <c r="H10" i="9"/>
  <c r="G10" i="9"/>
  <c r="F10" i="9"/>
  <c r="E10" i="9"/>
  <c r="D10" i="9"/>
  <c r="C10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9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AN8" i="9" s="1"/>
  <c r="C8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AM5" i="9"/>
  <c r="AL5" i="9"/>
  <c r="AK5" i="9"/>
  <c r="AJ5" i="9"/>
  <c r="AI5" i="9"/>
  <c r="AH5" i="9"/>
  <c r="AG5" i="9"/>
  <c r="AF5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D5" i="9"/>
  <c r="C5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C4" i="9"/>
  <c r="F4" i="9"/>
  <c r="E4" i="9"/>
  <c r="D4" i="9"/>
  <c r="E23" i="34"/>
  <c r="E22" i="34"/>
  <c r="E21" i="34"/>
  <c r="E20" i="34"/>
  <c r="E19" i="34"/>
  <c r="E18" i="34"/>
  <c r="B5" i="33"/>
  <c r="AG3" i="30"/>
  <c r="G50" i="19"/>
  <c r="AI6" i="30" s="1"/>
  <c r="E50" i="19"/>
  <c r="D50" i="19"/>
  <c r="AN11" i="9" l="1"/>
  <c r="AN39" i="9"/>
  <c r="AN7" i="9"/>
  <c r="AN6" i="9"/>
  <c r="AN18" i="9"/>
  <c r="AN40" i="9"/>
  <c r="AN24" i="9"/>
  <c r="AN37" i="9"/>
  <c r="AN14" i="9"/>
  <c r="AN34" i="9"/>
  <c r="AN27" i="9"/>
  <c r="AN26" i="9"/>
  <c r="AN5" i="9"/>
  <c r="AN13" i="9"/>
  <c r="AN20" i="9"/>
  <c r="AN33" i="9"/>
  <c r="AN38" i="9"/>
  <c r="AN17" i="9"/>
  <c r="AN25" i="9"/>
  <c r="AN32" i="9"/>
  <c r="AN12" i="9"/>
  <c r="AN9" i="9"/>
  <c r="AN15" i="9"/>
  <c r="AN16" i="9"/>
  <c r="AN22" i="9"/>
  <c r="AN23" i="9"/>
  <c r="AN29" i="9"/>
  <c r="AN35" i="9"/>
  <c r="AN36" i="9"/>
  <c r="B5" i="6"/>
  <c r="C59" i="19" l="1"/>
  <c r="B59" i="19"/>
  <c r="B59" i="6" l="1"/>
  <c r="B12" i="29"/>
  <c r="C59" i="6"/>
  <c r="R46" i="33"/>
  <c r="B5" i="29"/>
  <c r="N45" i="32"/>
  <c r="N44" i="32"/>
  <c r="N43" i="32"/>
  <c r="N42" i="32"/>
  <c r="N41" i="32"/>
  <c r="N40" i="32"/>
  <c r="N39" i="32"/>
  <c r="N38" i="32"/>
  <c r="N37" i="32"/>
  <c r="N36" i="32"/>
  <c r="N35" i="32"/>
  <c r="N34" i="32"/>
  <c r="N33" i="32"/>
  <c r="N32" i="32"/>
  <c r="N31" i="32"/>
  <c r="N30" i="32"/>
  <c r="N28" i="32"/>
  <c r="N27" i="32"/>
  <c r="N26" i="32"/>
  <c r="N25" i="32"/>
  <c r="N24" i="32"/>
  <c r="N23" i="32"/>
  <c r="N22" i="32"/>
  <c r="N21" i="32"/>
  <c r="N20" i="32"/>
  <c r="N19" i="32"/>
  <c r="N18" i="32"/>
  <c r="N17" i="32"/>
  <c r="N16" i="32"/>
  <c r="N15" i="32"/>
  <c r="N14" i="32"/>
  <c r="N13" i="32"/>
  <c r="N12" i="32"/>
  <c r="N11" i="32"/>
  <c r="N10" i="32"/>
  <c r="N9" i="32"/>
  <c r="R6" i="30"/>
  <c r="J6" i="30"/>
  <c r="B6" i="30"/>
  <c r="G36" i="29"/>
  <c r="G3" i="29"/>
  <c r="V46" i="31" l="1"/>
  <c r="D11" i="29"/>
  <c r="AJ46" i="32"/>
  <c r="H48" i="6"/>
  <c r="C45" i="33" s="1"/>
  <c r="H47" i="6"/>
  <c r="C44" i="33" s="1"/>
  <c r="H46" i="6"/>
  <c r="C43" i="33" s="1"/>
  <c r="H45" i="6"/>
  <c r="C42" i="33" s="1"/>
  <c r="H44" i="6"/>
  <c r="C41" i="33" s="1"/>
  <c r="H43" i="6"/>
  <c r="C40" i="33" s="1"/>
  <c r="H42" i="6"/>
  <c r="C39" i="33" s="1"/>
  <c r="H41" i="6"/>
  <c r="C38" i="33" s="1"/>
  <c r="H40" i="6"/>
  <c r="C37" i="33" s="1"/>
  <c r="H39" i="6"/>
  <c r="C36" i="33" s="1"/>
  <c r="H38" i="6"/>
  <c r="C35" i="33" s="1"/>
  <c r="H37" i="6"/>
  <c r="C34" i="33" s="1"/>
  <c r="H36" i="6"/>
  <c r="C33" i="33" s="1"/>
  <c r="H35" i="6"/>
  <c r="C32" i="33" s="1"/>
  <c r="H34" i="6"/>
  <c r="C31" i="33" s="1"/>
  <c r="H33" i="6"/>
  <c r="C30" i="33" s="1"/>
  <c r="H32" i="6"/>
  <c r="C29" i="33" s="1"/>
  <c r="H31" i="6"/>
  <c r="C28" i="33" s="1"/>
  <c r="H30" i="6"/>
  <c r="C27" i="33" s="1"/>
  <c r="H29" i="6"/>
  <c r="C26" i="33" s="1"/>
  <c r="H28" i="6"/>
  <c r="C25" i="33" s="1"/>
  <c r="H27" i="6"/>
  <c r="C24" i="33" s="1"/>
  <c r="H26" i="6"/>
  <c r="C23" i="33" s="1"/>
  <c r="H25" i="6"/>
  <c r="C22" i="33" s="1"/>
  <c r="H24" i="6"/>
  <c r="C21" i="33" s="1"/>
  <c r="H23" i="6"/>
  <c r="C20" i="33" s="1"/>
  <c r="H22" i="6"/>
  <c r="C19" i="33" s="1"/>
  <c r="H21" i="6"/>
  <c r="C18" i="33" s="1"/>
  <c r="H20" i="6"/>
  <c r="C17" i="33" s="1"/>
  <c r="H19" i="6"/>
  <c r="C16" i="33" s="1"/>
  <c r="H18" i="6"/>
  <c r="C15" i="33" s="1"/>
  <c r="H17" i="6"/>
  <c r="C14" i="33" s="1"/>
  <c r="H16" i="6"/>
  <c r="C13" i="33" s="1"/>
  <c r="H15" i="6"/>
  <c r="C12" i="33" s="1"/>
  <c r="H14" i="6"/>
  <c r="C11" i="33" s="1"/>
  <c r="H13" i="6"/>
  <c r="C10" i="33" s="1"/>
  <c r="H12" i="6"/>
  <c r="C9" i="33" s="1"/>
  <c r="E32" i="6"/>
  <c r="N29" i="32" s="1"/>
  <c r="N46" i="32" s="1"/>
  <c r="D48" i="6"/>
  <c r="H45" i="32" s="1"/>
  <c r="C48" i="6"/>
  <c r="C45" i="32" s="1"/>
  <c r="D47" i="6"/>
  <c r="H44" i="32" s="1"/>
  <c r="C47" i="6"/>
  <c r="C44" i="32" s="1"/>
  <c r="D46" i="6"/>
  <c r="H43" i="32" s="1"/>
  <c r="C46" i="6"/>
  <c r="C43" i="32" s="1"/>
  <c r="D45" i="6"/>
  <c r="H42" i="32" s="1"/>
  <c r="C45" i="6"/>
  <c r="C42" i="32" s="1"/>
  <c r="D44" i="6"/>
  <c r="H41" i="32" s="1"/>
  <c r="C44" i="6"/>
  <c r="C41" i="32" s="1"/>
  <c r="D43" i="6"/>
  <c r="H40" i="32" s="1"/>
  <c r="C43" i="6"/>
  <c r="C40" i="32" s="1"/>
  <c r="D42" i="6"/>
  <c r="H39" i="32" s="1"/>
  <c r="C42" i="6"/>
  <c r="C39" i="32" s="1"/>
  <c r="D41" i="6"/>
  <c r="H38" i="32" s="1"/>
  <c r="C41" i="6"/>
  <c r="C38" i="32" s="1"/>
  <c r="D40" i="6"/>
  <c r="H37" i="32" s="1"/>
  <c r="C40" i="6"/>
  <c r="C37" i="32" s="1"/>
  <c r="D39" i="6"/>
  <c r="H36" i="32" s="1"/>
  <c r="C39" i="6"/>
  <c r="C36" i="32" s="1"/>
  <c r="D38" i="6"/>
  <c r="H35" i="32" s="1"/>
  <c r="C38" i="6"/>
  <c r="C35" i="32" s="1"/>
  <c r="D37" i="6"/>
  <c r="H34" i="32" s="1"/>
  <c r="C37" i="6"/>
  <c r="C34" i="32" s="1"/>
  <c r="D36" i="6"/>
  <c r="H33" i="32" s="1"/>
  <c r="C36" i="6"/>
  <c r="C33" i="32" s="1"/>
  <c r="D35" i="6"/>
  <c r="H32" i="32" s="1"/>
  <c r="C35" i="6"/>
  <c r="C32" i="32" s="1"/>
  <c r="D34" i="6"/>
  <c r="H31" i="32" s="1"/>
  <c r="C34" i="6"/>
  <c r="C31" i="32" s="1"/>
  <c r="D33" i="6"/>
  <c r="H30" i="32" s="1"/>
  <c r="C33" i="6"/>
  <c r="C30" i="32" s="1"/>
  <c r="D32" i="6"/>
  <c r="H29" i="32" s="1"/>
  <c r="C32" i="6"/>
  <c r="C29" i="32" s="1"/>
  <c r="D31" i="6"/>
  <c r="H28" i="32" s="1"/>
  <c r="C31" i="6"/>
  <c r="C28" i="32" s="1"/>
  <c r="D30" i="6"/>
  <c r="H27" i="32" s="1"/>
  <c r="C30" i="6"/>
  <c r="C27" i="32" s="1"/>
  <c r="D29" i="6"/>
  <c r="H26" i="32" s="1"/>
  <c r="C29" i="6"/>
  <c r="C26" i="32" s="1"/>
  <c r="D28" i="6"/>
  <c r="H25" i="32" s="1"/>
  <c r="C28" i="6"/>
  <c r="C25" i="32" s="1"/>
  <c r="D27" i="6"/>
  <c r="H24" i="32" s="1"/>
  <c r="C27" i="6"/>
  <c r="C24" i="32" s="1"/>
  <c r="D26" i="6"/>
  <c r="H23" i="32" s="1"/>
  <c r="C26" i="6"/>
  <c r="C23" i="32" s="1"/>
  <c r="D25" i="6"/>
  <c r="H22" i="32" s="1"/>
  <c r="C25" i="6"/>
  <c r="C22" i="32" s="1"/>
  <c r="D24" i="6"/>
  <c r="H21" i="32" s="1"/>
  <c r="C24" i="6"/>
  <c r="C21" i="32" s="1"/>
  <c r="D23" i="6"/>
  <c r="H20" i="32" s="1"/>
  <c r="C23" i="6"/>
  <c r="C20" i="32" s="1"/>
  <c r="D22" i="6"/>
  <c r="H19" i="32" s="1"/>
  <c r="C22" i="6"/>
  <c r="C19" i="32" s="1"/>
  <c r="D21" i="6"/>
  <c r="H18" i="32" s="1"/>
  <c r="C21" i="6"/>
  <c r="C18" i="32" s="1"/>
  <c r="D20" i="6"/>
  <c r="H17" i="32" s="1"/>
  <c r="C20" i="6"/>
  <c r="C17" i="32" s="1"/>
  <c r="D19" i="6"/>
  <c r="H16" i="32" s="1"/>
  <c r="C19" i="6"/>
  <c r="C16" i="32" s="1"/>
  <c r="D18" i="6"/>
  <c r="H15" i="32" s="1"/>
  <c r="C18" i="6"/>
  <c r="C15" i="32" s="1"/>
  <c r="D17" i="6"/>
  <c r="H14" i="32" s="1"/>
  <c r="C17" i="6"/>
  <c r="C14" i="32" s="1"/>
  <c r="D16" i="6"/>
  <c r="H13" i="32" s="1"/>
  <c r="C16" i="6"/>
  <c r="C13" i="32" s="1"/>
  <c r="D15" i="6"/>
  <c r="H12" i="32" s="1"/>
  <c r="C15" i="6"/>
  <c r="C12" i="32" s="1"/>
  <c r="D14" i="6"/>
  <c r="H11" i="32" s="1"/>
  <c r="C14" i="6"/>
  <c r="C11" i="32" s="1"/>
  <c r="D13" i="6"/>
  <c r="H10" i="32" s="1"/>
  <c r="C13" i="6"/>
  <c r="C10" i="32" s="1"/>
  <c r="D12" i="6"/>
  <c r="H9" i="32" s="1"/>
  <c r="C12" i="6"/>
  <c r="C9" i="32" s="1"/>
  <c r="D14" i="32" l="1"/>
  <c r="E14" i="32"/>
  <c r="J44" i="32"/>
  <c r="I44" i="32"/>
  <c r="K44" i="32" s="1"/>
  <c r="E35" i="32"/>
  <c r="D35" i="32"/>
  <c r="F35" i="32" s="1"/>
  <c r="G29" i="31"/>
  <c r="G32" i="31"/>
  <c r="J27" i="32"/>
  <c r="I27" i="32"/>
  <c r="K27" i="32" s="1"/>
  <c r="I37" i="32"/>
  <c r="J37" i="32"/>
  <c r="G13" i="31"/>
  <c r="G33" i="31"/>
  <c r="E18" i="32"/>
  <c r="D18" i="32"/>
  <c r="F18" i="32" s="1"/>
  <c r="E28" i="32"/>
  <c r="D28" i="32"/>
  <c r="F28" i="32" s="1"/>
  <c r="E38" i="32"/>
  <c r="D38" i="32"/>
  <c r="F38" i="32" s="1"/>
  <c r="G14" i="31"/>
  <c r="G34" i="31"/>
  <c r="D25" i="32"/>
  <c r="E25" i="32"/>
  <c r="I15" i="32"/>
  <c r="J15" i="32"/>
  <c r="G9" i="31"/>
  <c r="C46" i="33"/>
  <c r="AI13" i="30" s="1"/>
  <c r="I9" i="33" a="1"/>
  <c r="D26" i="32"/>
  <c r="E26" i="32"/>
  <c r="E36" i="32"/>
  <c r="D36" i="32"/>
  <c r="I26" i="32"/>
  <c r="J26" i="32"/>
  <c r="D17" i="32"/>
  <c r="E17" i="32"/>
  <c r="G12" i="31"/>
  <c r="J18" i="32"/>
  <c r="I18" i="32"/>
  <c r="K18" i="32" s="1"/>
  <c r="J28" i="32"/>
  <c r="I28" i="32"/>
  <c r="K28" i="32" s="1"/>
  <c r="I30" i="32"/>
  <c r="J30" i="32"/>
  <c r="D11" i="32"/>
  <c r="E11" i="32"/>
  <c r="D21" i="32"/>
  <c r="E21" i="32"/>
  <c r="E41" i="32"/>
  <c r="D41" i="32"/>
  <c r="F41" i="32" s="1"/>
  <c r="G20" i="31"/>
  <c r="G40" i="31"/>
  <c r="D44" i="32"/>
  <c r="E44" i="32"/>
  <c r="J14" i="32"/>
  <c r="I14" i="32"/>
  <c r="J24" i="32"/>
  <c r="I24" i="32"/>
  <c r="K24" i="32" s="1"/>
  <c r="E15" i="32"/>
  <c r="D15" i="32"/>
  <c r="F15" i="32" s="1"/>
  <c r="I35" i="32"/>
  <c r="J35" i="32"/>
  <c r="J16" i="32"/>
  <c r="I16" i="32"/>
  <c r="K16" i="32" s="1"/>
  <c r="G31" i="31"/>
  <c r="E37" i="32"/>
  <c r="D37" i="32"/>
  <c r="F37" i="32" s="1"/>
  <c r="G35" i="31"/>
  <c r="D19" i="32"/>
  <c r="E19" i="32"/>
  <c r="G36" i="31"/>
  <c r="I29" i="32"/>
  <c r="J29" i="32"/>
  <c r="E30" i="32"/>
  <c r="D30" i="32"/>
  <c r="F30" i="32" s="1"/>
  <c r="J10" i="32"/>
  <c r="I10" i="32"/>
  <c r="K10" i="32" s="1"/>
  <c r="G19" i="31"/>
  <c r="G39" i="31"/>
  <c r="E31" i="32"/>
  <c r="D31" i="32"/>
  <c r="J11" i="32"/>
  <c r="I11" i="32"/>
  <c r="J21" i="32"/>
  <c r="I21" i="32"/>
  <c r="K21" i="32" s="1"/>
  <c r="J31" i="32"/>
  <c r="I31" i="32"/>
  <c r="K31" i="32" s="1"/>
  <c r="I41" i="32"/>
  <c r="J41" i="32"/>
  <c r="G21" i="31"/>
  <c r="G41" i="31"/>
  <c r="G10" i="31"/>
  <c r="I38" i="32"/>
  <c r="J38" i="32"/>
  <c r="E9" i="32"/>
  <c r="C46" i="32"/>
  <c r="D9" i="32"/>
  <c r="F9" i="32" s="1"/>
  <c r="G37" i="31"/>
  <c r="E20" i="32"/>
  <c r="D20" i="32"/>
  <c r="F20" i="32" s="1"/>
  <c r="G38" i="31"/>
  <c r="J20" i="32"/>
  <c r="I20" i="32"/>
  <c r="E22" i="32"/>
  <c r="D22" i="32"/>
  <c r="F22" i="32" s="1"/>
  <c r="E42" i="32"/>
  <c r="D42" i="32"/>
  <c r="F42" i="32" s="1"/>
  <c r="G22" i="31"/>
  <c r="G42" i="31"/>
  <c r="G28" i="31"/>
  <c r="I45" i="32"/>
  <c r="J45" i="32"/>
  <c r="J12" i="32"/>
  <c r="I12" i="32"/>
  <c r="K12" i="32" s="1"/>
  <c r="J32" i="32"/>
  <c r="I32" i="32"/>
  <c r="K32" i="32" s="1"/>
  <c r="J42" i="32"/>
  <c r="I42" i="32"/>
  <c r="K42" i="32" s="1"/>
  <c r="G23" i="31"/>
  <c r="G43" i="31"/>
  <c r="E24" i="32"/>
  <c r="D24" i="32"/>
  <c r="F24" i="32" s="1"/>
  <c r="E34" i="32"/>
  <c r="D34" i="32"/>
  <c r="F34" i="32" s="1"/>
  <c r="G27" i="31"/>
  <c r="J25" i="32"/>
  <c r="I25" i="32"/>
  <c r="K25" i="32" s="1"/>
  <c r="E16" i="32"/>
  <c r="D16" i="32"/>
  <c r="F16" i="32" s="1"/>
  <c r="G11" i="31"/>
  <c r="E27" i="32"/>
  <c r="D27" i="32"/>
  <c r="G15" i="31"/>
  <c r="E29" i="32"/>
  <c r="D29" i="32"/>
  <c r="F29" i="32" s="1"/>
  <c r="E39" i="32"/>
  <c r="D39" i="32"/>
  <c r="F39" i="32" s="1"/>
  <c r="G16" i="31"/>
  <c r="J9" i="32"/>
  <c r="I9" i="32"/>
  <c r="K9" i="32" s="1"/>
  <c r="H46" i="32"/>
  <c r="I19" i="32"/>
  <c r="K19" i="32" s="1"/>
  <c r="J19" i="32"/>
  <c r="I39" i="32"/>
  <c r="J39" i="32"/>
  <c r="J22" i="32"/>
  <c r="I22" i="32"/>
  <c r="K22" i="32" s="1"/>
  <c r="E13" i="32"/>
  <c r="D13" i="32"/>
  <c r="F13" i="32" s="1"/>
  <c r="D23" i="32"/>
  <c r="E23" i="32"/>
  <c r="E33" i="32"/>
  <c r="D33" i="32"/>
  <c r="D43" i="32"/>
  <c r="E43" i="32"/>
  <c r="G24" i="31"/>
  <c r="G44" i="31"/>
  <c r="G26" i="31"/>
  <c r="J34" i="32"/>
  <c r="I34" i="32"/>
  <c r="K34" i="32" s="1"/>
  <c r="E45" i="32"/>
  <c r="D45" i="32"/>
  <c r="F45" i="32" s="1"/>
  <c r="G30" i="31"/>
  <c r="J36" i="32"/>
  <c r="I36" i="32"/>
  <c r="J17" i="32"/>
  <c r="I17" i="32"/>
  <c r="K17" i="32" s="1"/>
  <c r="G17" i="31"/>
  <c r="D10" i="32"/>
  <c r="E10" i="32"/>
  <c r="D40" i="32"/>
  <c r="E40" i="32"/>
  <c r="G18" i="31"/>
  <c r="E18" i="33"/>
  <c r="J40" i="32"/>
  <c r="I40" i="32"/>
  <c r="K40" i="32" s="1"/>
  <c r="E12" i="32"/>
  <c r="D12" i="32"/>
  <c r="F12" i="32" s="1"/>
  <c r="D32" i="32"/>
  <c r="E32" i="32"/>
  <c r="J13" i="32"/>
  <c r="I13" i="32"/>
  <c r="K13" i="32" s="1"/>
  <c r="I23" i="32"/>
  <c r="J23" i="32"/>
  <c r="I33" i="32"/>
  <c r="J33" i="32"/>
  <c r="J43" i="32"/>
  <c r="I43" i="32"/>
  <c r="K43" i="32" s="1"/>
  <c r="G25" i="31"/>
  <c r="G45" i="31"/>
  <c r="E49" i="6"/>
  <c r="C50" i="19"/>
  <c r="G40" i="12"/>
  <c r="F40" i="12"/>
  <c r="G39" i="12"/>
  <c r="E45" i="33" s="1"/>
  <c r="F39" i="12"/>
  <c r="D45" i="33" s="1"/>
  <c r="G38" i="12"/>
  <c r="E44" i="33" s="1"/>
  <c r="F38" i="12"/>
  <c r="D44" i="33" s="1"/>
  <c r="G37" i="12"/>
  <c r="E43" i="33" s="1"/>
  <c r="F37" i="12"/>
  <c r="D43" i="33" s="1"/>
  <c r="G36" i="12"/>
  <c r="E42" i="33" s="1"/>
  <c r="F36" i="12"/>
  <c r="D42" i="33" s="1"/>
  <c r="G35" i="12"/>
  <c r="E41" i="33" s="1"/>
  <c r="F35" i="12"/>
  <c r="D41" i="33" s="1"/>
  <c r="G34" i="12"/>
  <c r="E40" i="33" s="1"/>
  <c r="F34" i="12"/>
  <c r="D40" i="33" s="1"/>
  <c r="G33" i="12"/>
  <c r="E39" i="33" s="1"/>
  <c r="F33" i="12"/>
  <c r="D39" i="33" s="1"/>
  <c r="G32" i="12"/>
  <c r="E38" i="33" s="1"/>
  <c r="F32" i="12"/>
  <c r="D38" i="33" s="1"/>
  <c r="G31" i="12"/>
  <c r="E37" i="33" s="1"/>
  <c r="F31" i="12"/>
  <c r="D37" i="33" s="1"/>
  <c r="G30" i="12"/>
  <c r="E36" i="33" s="1"/>
  <c r="F30" i="12"/>
  <c r="D36" i="33" s="1"/>
  <c r="G29" i="12"/>
  <c r="E35" i="33" s="1"/>
  <c r="F29" i="12"/>
  <c r="D35" i="33" s="1"/>
  <c r="G28" i="12"/>
  <c r="E34" i="33" s="1"/>
  <c r="F28" i="12"/>
  <c r="D34" i="33" s="1"/>
  <c r="G27" i="12"/>
  <c r="E33" i="33" s="1"/>
  <c r="F27" i="12"/>
  <c r="D33" i="33" s="1"/>
  <c r="G26" i="12"/>
  <c r="E32" i="33" s="1"/>
  <c r="F26" i="12"/>
  <c r="D32" i="33" s="1"/>
  <c r="G25" i="12"/>
  <c r="E31" i="33" s="1"/>
  <c r="F25" i="12"/>
  <c r="D31" i="33" s="1"/>
  <c r="G24" i="12"/>
  <c r="E30" i="33" s="1"/>
  <c r="F24" i="12"/>
  <c r="D30" i="33" s="1"/>
  <c r="G23" i="12"/>
  <c r="E29" i="33" s="1"/>
  <c r="F23" i="12"/>
  <c r="D29" i="33" s="1"/>
  <c r="G22" i="12"/>
  <c r="E28" i="33" s="1"/>
  <c r="F22" i="12"/>
  <c r="D28" i="33" s="1"/>
  <c r="G21" i="12"/>
  <c r="E27" i="33" s="1"/>
  <c r="F21" i="12"/>
  <c r="D27" i="33" s="1"/>
  <c r="G20" i="12"/>
  <c r="E26" i="33" s="1"/>
  <c r="F20" i="12"/>
  <c r="D26" i="33" s="1"/>
  <c r="G19" i="12"/>
  <c r="E25" i="33" s="1"/>
  <c r="F19" i="12"/>
  <c r="D25" i="33" s="1"/>
  <c r="G18" i="12"/>
  <c r="E24" i="33" s="1"/>
  <c r="F18" i="12"/>
  <c r="D24" i="33" s="1"/>
  <c r="G17" i="12"/>
  <c r="E23" i="33" s="1"/>
  <c r="F17" i="12"/>
  <c r="D23" i="33" s="1"/>
  <c r="G16" i="12"/>
  <c r="E22" i="33" s="1"/>
  <c r="F16" i="12"/>
  <c r="D22" i="33" s="1"/>
  <c r="G15" i="12"/>
  <c r="E21" i="33" s="1"/>
  <c r="F15" i="12"/>
  <c r="D21" i="33" s="1"/>
  <c r="G14" i="12"/>
  <c r="E20" i="33" s="1"/>
  <c r="F14" i="12"/>
  <c r="D20" i="33" s="1"/>
  <c r="G13" i="12"/>
  <c r="E19" i="33" s="1"/>
  <c r="F13" i="12"/>
  <c r="D19" i="33" s="1"/>
  <c r="G12" i="12"/>
  <c r="F12" i="12"/>
  <c r="D18" i="33" s="1"/>
  <c r="G11" i="12"/>
  <c r="E17" i="33" s="1"/>
  <c r="F11" i="12"/>
  <c r="D17" i="33" s="1"/>
  <c r="G10" i="12"/>
  <c r="E16" i="33" s="1"/>
  <c r="F10" i="12"/>
  <c r="D16" i="33" s="1"/>
  <c r="G9" i="12"/>
  <c r="E15" i="33" s="1"/>
  <c r="F9" i="12"/>
  <c r="D15" i="33" s="1"/>
  <c r="G8" i="12"/>
  <c r="E14" i="33" s="1"/>
  <c r="F8" i="12"/>
  <c r="D14" i="33" s="1"/>
  <c r="G7" i="12"/>
  <c r="E13" i="33" s="1"/>
  <c r="F7" i="12"/>
  <c r="D13" i="33" s="1"/>
  <c r="G6" i="12"/>
  <c r="E12" i="33" s="1"/>
  <c r="F6" i="12"/>
  <c r="D12" i="33" s="1"/>
  <c r="G5" i="12"/>
  <c r="E11" i="33" s="1"/>
  <c r="F5" i="12"/>
  <c r="D11" i="33" s="1"/>
  <c r="G4" i="12"/>
  <c r="E10" i="33" s="1"/>
  <c r="F4" i="12"/>
  <c r="D10" i="33" s="1"/>
  <c r="G3" i="12"/>
  <c r="E9" i="33" s="1"/>
  <c r="F3" i="12"/>
  <c r="D9" i="33" s="1"/>
  <c r="K50" i="19"/>
  <c r="H40" i="12"/>
  <c r="H39" i="12"/>
  <c r="H38" i="12"/>
  <c r="H37" i="12"/>
  <c r="H36" i="12"/>
  <c r="H35" i="12"/>
  <c r="H34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H6" i="12"/>
  <c r="H5" i="12"/>
  <c r="H4" i="12"/>
  <c r="H3" i="12"/>
  <c r="E40" i="12"/>
  <c r="E39" i="12"/>
  <c r="E38" i="12"/>
  <c r="E37" i="12"/>
  <c r="E36" i="12"/>
  <c r="E35" i="12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E4" i="12"/>
  <c r="E3" i="12"/>
  <c r="K49" i="19"/>
  <c r="F12" i="6" s="1" a="1"/>
  <c r="Z6" i="30"/>
  <c r="K48" i="19"/>
  <c r="K47" i="19"/>
  <c r="AN52" i="22"/>
  <c r="AM52" i="22"/>
  <c r="AL52" i="22"/>
  <c r="AK52" i="22"/>
  <c r="AJ52" i="22"/>
  <c r="AI52" i="22"/>
  <c r="AH52" i="22"/>
  <c r="AG52" i="22"/>
  <c r="AF52" i="22"/>
  <c r="AE52" i="22"/>
  <c r="AD52" i="22"/>
  <c r="AC52" i="22"/>
  <c r="AB52" i="22"/>
  <c r="AA52" i="22"/>
  <c r="Z52" i="22"/>
  <c r="Y52" i="22"/>
  <c r="X52" i="22"/>
  <c r="W52" i="22"/>
  <c r="V52" i="22"/>
  <c r="U52" i="22"/>
  <c r="T52" i="22"/>
  <c r="S52" i="22"/>
  <c r="R52" i="22"/>
  <c r="Q52" i="22"/>
  <c r="P52" i="22"/>
  <c r="O52" i="22"/>
  <c r="N52" i="22"/>
  <c r="M52" i="22"/>
  <c r="L52" i="22"/>
  <c r="K52" i="22"/>
  <c r="J52" i="22"/>
  <c r="I52" i="22"/>
  <c r="H52" i="22"/>
  <c r="G52" i="22"/>
  <c r="F52" i="22"/>
  <c r="E52" i="22"/>
  <c r="D52" i="22"/>
  <c r="C52" i="22"/>
  <c r="AN51" i="22"/>
  <c r="AM51" i="22"/>
  <c r="AL51" i="22"/>
  <c r="AK51" i="22"/>
  <c r="AJ51" i="22"/>
  <c r="AI51" i="22"/>
  <c r="AH51" i="22"/>
  <c r="AG51" i="22"/>
  <c r="AF51" i="22"/>
  <c r="AE51" i="22"/>
  <c r="AD51" i="22"/>
  <c r="AC51" i="22"/>
  <c r="AB51" i="22"/>
  <c r="AA51" i="22"/>
  <c r="Z51" i="22"/>
  <c r="Y51" i="22"/>
  <c r="X51" i="22"/>
  <c r="W51" i="22"/>
  <c r="V51" i="22"/>
  <c r="U51" i="22"/>
  <c r="T51" i="22"/>
  <c r="S51" i="22"/>
  <c r="R51" i="22"/>
  <c r="Q51" i="22"/>
  <c r="P51" i="22"/>
  <c r="O51" i="22"/>
  <c r="N51" i="22"/>
  <c r="M51" i="22"/>
  <c r="L51" i="22"/>
  <c r="K51" i="22"/>
  <c r="J51" i="22"/>
  <c r="I51" i="22"/>
  <c r="H51" i="22"/>
  <c r="G51" i="22"/>
  <c r="F51" i="22"/>
  <c r="E51" i="22"/>
  <c r="D51" i="22"/>
  <c r="C51" i="22"/>
  <c r="I49" i="6"/>
  <c r="G8" i="19"/>
  <c r="K15" i="19"/>
  <c r="K46" i="19"/>
  <c r="K45" i="19"/>
  <c r="K44" i="19"/>
  <c r="K43" i="19"/>
  <c r="K42" i="19"/>
  <c r="K41" i="19"/>
  <c r="K40" i="19"/>
  <c r="K39" i="19"/>
  <c r="K38" i="19"/>
  <c r="K37" i="19"/>
  <c r="K36" i="19"/>
  <c r="K35" i="19"/>
  <c r="K34" i="19"/>
  <c r="K33" i="19"/>
  <c r="K32" i="19"/>
  <c r="K31" i="19"/>
  <c r="K30" i="19"/>
  <c r="K29" i="19"/>
  <c r="K28" i="19"/>
  <c r="K27" i="19"/>
  <c r="K26" i="19"/>
  <c r="K25" i="19"/>
  <c r="K24" i="19"/>
  <c r="K23" i="19"/>
  <c r="K22" i="19"/>
  <c r="K21" i="19"/>
  <c r="K20" i="19"/>
  <c r="K19" i="19"/>
  <c r="K18" i="19"/>
  <c r="K17" i="19"/>
  <c r="K16" i="19"/>
  <c r="K14" i="19"/>
  <c r="K13" i="19"/>
  <c r="F13" i="19"/>
  <c r="F12" i="6" l="1"/>
  <c r="F37" i="6"/>
  <c r="F39" i="6"/>
  <c r="F19" i="6"/>
  <c r="F43" i="6"/>
  <c r="F38" i="6"/>
  <c r="F20" i="6"/>
  <c r="F44" i="6"/>
  <c r="F21" i="6"/>
  <c r="F45" i="6"/>
  <c r="F22" i="6"/>
  <c r="F46" i="6"/>
  <c r="F23" i="6"/>
  <c r="F47" i="6"/>
  <c r="F24" i="6"/>
  <c r="F48" i="6"/>
  <c r="F25" i="6"/>
  <c r="F26" i="6"/>
  <c r="F27" i="6"/>
  <c r="F28" i="6"/>
  <c r="F29" i="6"/>
  <c r="F30" i="6"/>
  <c r="F31" i="6"/>
  <c r="F36" i="6"/>
  <c r="F16" i="6"/>
  <c r="F40" i="6"/>
  <c r="F17" i="6"/>
  <c r="F41" i="6"/>
  <c r="F18" i="6"/>
  <c r="F42" i="6"/>
  <c r="F35" i="6"/>
  <c r="F34" i="6"/>
  <c r="F13" i="6"/>
  <c r="F15" i="6"/>
  <c r="F14" i="6"/>
  <c r="F33" i="6"/>
  <c r="F32" i="6"/>
  <c r="F27" i="32"/>
  <c r="K14" i="32"/>
  <c r="K26" i="32"/>
  <c r="F11" i="32"/>
  <c r="K23" i="32"/>
  <c r="K20" i="32"/>
  <c r="K11" i="32"/>
  <c r="K30" i="32"/>
  <c r="F25" i="32"/>
  <c r="F17" i="32"/>
  <c r="K39" i="32"/>
  <c r="F32" i="32"/>
  <c r="F43" i="32"/>
  <c r="K38" i="32"/>
  <c r="L38" i="32" s="1"/>
  <c r="F44" i="32"/>
  <c r="F36" i="32"/>
  <c r="K29" i="32"/>
  <c r="L29" i="32" s="1"/>
  <c r="F40" i="32"/>
  <c r="K45" i="32"/>
  <c r="L45" i="32" s="1"/>
  <c r="K37" i="32"/>
  <c r="L37" i="32" s="1"/>
  <c r="F23" i="32"/>
  <c r="F26" i="32"/>
  <c r="F10" i="32"/>
  <c r="F19" i="32"/>
  <c r="K41" i="32"/>
  <c r="L41" i="32" s="1"/>
  <c r="F21" i="32"/>
  <c r="K15" i="32"/>
  <c r="F31" i="32"/>
  <c r="K35" i="32"/>
  <c r="L35" i="32" s="1"/>
  <c r="F14" i="32"/>
  <c r="L42" i="32"/>
  <c r="L40" i="32"/>
  <c r="L22" i="32"/>
  <c r="L39" i="32"/>
  <c r="L32" i="32"/>
  <c r="L34" i="32"/>
  <c r="L10" i="32"/>
  <c r="L17" i="32"/>
  <c r="L28" i="32"/>
  <c r="L13" i="32"/>
  <c r="L16" i="32"/>
  <c r="L25" i="32"/>
  <c r="L31" i="32"/>
  <c r="L21" i="32"/>
  <c r="L20" i="32"/>
  <c r="L44" i="32"/>
  <c r="L24" i="32"/>
  <c r="L30" i="32"/>
  <c r="L14" i="32"/>
  <c r="L19" i="32"/>
  <c r="L11" i="32"/>
  <c r="L18" i="32"/>
  <c r="L23" i="32"/>
  <c r="L26" i="32"/>
  <c r="L43" i="32"/>
  <c r="L9" i="32"/>
  <c r="J46" i="32"/>
  <c r="K36" i="32" s="1"/>
  <c r="D46" i="33"/>
  <c r="AK19" i="30" s="1"/>
  <c r="D46" i="32"/>
  <c r="F33" i="32" s="1"/>
  <c r="E46" i="33"/>
  <c r="AN19" i="30" s="1"/>
  <c r="B1" i="28"/>
  <c r="G28" i="29"/>
  <c r="G19" i="29"/>
  <c r="B5" i="32"/>
  <c r="D8" i="29"/>
  <c r="B5" i="31"/>
  <c r="E46" i="32"/>
  <c r="L15" i="32"/>
  <c r="L12" i="32"/>
  <c r="G46" i="31"/>
  <c r="I45" i="33"/>
  <c r="I19" i="33"/>
  <c r="I44" i="33"/>
  <c r="I23" i="33"/>
  <c r="I32" i="33"/>
  <c r="I37" i="33"/>
  <c r="I36" i="33"/>
  <c r="I35" i="33"/>
  <c r="I17" i="33"/>
  <c r="I42" i="33"/>
  <c r="I24" i="33"/>
  <c r="I33" i="33"/>
  <c r="I28" i="33"/>
  <c r="I26" i="33"/>
  <c r="I11" i="33"/>
  <c r="I15" i="33"/>
  <c r="I34" i="33"/>
  <c r="I25" i="33"/>
  <c r="I18" i="33"/>
  <c r="I9" i="33"/>
  <c r="I27" i="33"/>
  <c r="I38" i="33"/>
  <c r="I16" i="33"/>
  <c r="I31" i="33"/>
  <c r="I22" i="33"/>
  <c r="I39" i="33"/>
  <c r="I20" i="33"/>
  <c r="I10" i="33"/>
  <c r="I21" i="33"/>
  <c r="I30" i="33"/>
  <c r="I43" i="33"/>
  <c r="I41" i="33"/>
  <c r="I13" i="33"/>
  <c r="I40" i="33"/>
  <c r="I29" i="33"/>
  <c r="I14" i="33"/>
  <c r="I12" i="33"/>
  <c r="I46" i="32"/>
  <c r="L27" i="32"/>
  <c r="L41" i="9"/>
  <c r="M41" i="9"/>
  <c r="AF41" i="9"/>
  <c r="G41" i="9"/>
  <c r="AA41" i="9"/>
  <c r="AK41" i="9"/>
  <c r="T41" i="9"/>
  <c r="AG41" i="9"/>
  <c r="C49" i="6"/>
  <c r="AJ41" i="9"/>
  <c r="V41" i="9"/>
  <c r="H41" i="9"/>
  <c r="AB41" i="9"/>
  <c r="Q41" i="9"/>
  <c r="C41" i="9"/>
  <c r="W41" i="9"/>
  <c r="AE41" i="9"/>
  <c r="D41" i="9"/>
  <c r="U41" i="9"/>
  <c r="X41" i="9"/>
  <c r="D49" i="6"/>
  <c r="R41" i="9"/>
  <c r="AN4" i="9"/>
  <c r="S41" i="9"/>
  <c r="E41" i="9"/>
  <c r="Y41" i="9"/>
  <c r="J41" i="9"/>
  <c r="F41" i="9"/>
  <c r="Z41" i="9"/>
  <c r="AM41" i="9"/>
  <c r="I41" i="9"/>
  <c r="AC41" i="9"/>
  <c r="O41" i="9"/>
  <c r="F50" i="19"/>
  <c r="AD41" i="9"/>
  <c r="P41" i="9"/>
  <c r="K41" i="9"/>
  <c r="AL41" i="9"/>
  <c r="AI41" i="9"/>
  <c r="H8" i="6"/>
  <c r="H49" i="6"/>
  <c r="N41" i="9"/>
  <c r="AH41" i="9"/>
  <c r="K33" i="32" l="1"/>
  <c r="L33" i="32" s="1"/>
  <c r="L36" i="32"/>
  <c r="AJ42" i="9"/>
  <c r="I42" i="9"/>
  <c r="H42" i="9"/>
  <c r="AG42" i="9"/>
  <c r="Z42" i="9"/>
  <c r="E42" i="9"/>
  <c r="J42" i="9"/>
  <c r="AC42" i="9"/>
  <c r="AM42" i="9"/>
  <c r="T42" i="9"/>
  <c r="AK42" i="9"/>
  <c r="AA42" i="9"/>
  <c r="G42" i="9"/>
  <c r="N42" i="9"/>
  <c r="AO34" i="9"/>
  <c r="AO21" i="9"/>
  <c r="AO8" i="9"/>
  <c r="AO14" i="9"/>
  <c r="AO11" i="9"/>
  <c r="AO31" i="9"/>
  <c r="AO7" i="9"/>
  <c r="AO29" i="9"/>
  <c r="AO10" i="9"/>
  <c r="AO30" i="9"/>
  <c r="AO37" i="9"/>
  <c r="AO12" i="9"/>
  <c r="AO18" i="9"/>
  <c r="AO13" i="9"/>
  <c r="AO33" i="9"/>
  <c r="AO17" i="9"/>
  <c r="AO27" i="9"/>
  <c r="AO15" i="9"/>
  <c r="AO22" i="9"/>
  <c r="AO23" i="9"/>
  <c r="AO36" i="9"/>
  <c r="AO28" i="9"/>
  <c r="AO25" i="9"/>
  <c r="AO24" i="9"/>
  <c r="AO32" i="9"/>
  <c r="AO9" i="9"/>
  <c r="AO16" i="9"/>
  <c r="AO6" i="9"/>
  <c r="AO26" i="9"/>
  <c r="AO4" i="9"/>
  <c r="AO39" i="9"/>
  <c r="AO40" i="9"/>
  <c r="AO5" i="9"/>
  <c r="AO38" i="9"/>
  <c r="AO19" i="9"/>
  <c r="AO20" i="9"/>
  <c r="AO35" i="9"/>
  <c r="R42" i="9"/>
  <c r="AI42" i="9"/>
  <c r="AL42" i="9"/>
  <c r="D42" i="9"/>
  <c r="S42" i="9"/>
  <c r="M42" i="9"/>
  <c r="X42" i="9"/>
  <c r="AE42" i="9"/>
  <c r="C42" i="9"/>
  <c r="O42" i="9"/>
  <c r="Q42" i="9"/>
  <c r="AB42" i="9"/>
  <c r="V42" i="9"/>
  <c r="F42" i="9"/>
  <c r="Y42" i="9"/>
  <c r="AH42" i="9"/>
  <c r="AF42" i="9"/>
  <c r="L42" i="9"/>
  <c r="U42" i="9"/>
  <c r="K42" i="9"/>
  <c r="P42" i="9"/>
  <c r="AD42" i="9"/>
  <c r="W42" i="9"/>
  <c r="Q39" i="33"/>
  <c r="S39" i="33" s="1"/>
  <c r="K39" i="33"/>
  <c r="I39" i="31"/>
  <c r="Q32" i="33"/>
  <c r="S32" i="33" s="1"/>
  <c r="I32" i="31"/>
  <c r="K32" i="33"/>
  <c r="Q23" i="33"/>
  <c r="S23" i="33" s="1"/>
  <c r="K23" i="33"/>
  <c r="I23" i="31"/>
  <c r="Q45" i="33"/>
  <c r="S45" i="33" s="1"/>
  <c r="K45" i="33"/>
  <c r="I45" i="31"/>
  <c r="Q9" i="33"/>
  <c r="I46" i="33"/>
  <c r="I9" i="31"/>
  <c r="K9" i="33"/>
  <c r="Q25" i="33"/>
  <c r="S25" i="33" s="1"/>
  <c r="K25" i="33"/>
  <c r="I25" i="31"/>
  <c r="Q22" i="33"/>
  <c r="S22" i="33" s="1"/>
  <c r="I22" i="31"/>
  <c r="K22" i="33"/>
  <c r="Q13" i="33"/>
  <c r="S13" i="33" s="1"/>
  <c r="K13" i="33"/>
  <c r="I13" i="31"/>
  <c r="Q28" i="33"/>
  <c r="S28" i="33" s="1"/>
  <c r="K28" i="33"/>
  <c r="I28" i="31"/>
  <c r="Q31" i="33"/>
  <c r="S31" i="33" s="1"/>
  <c r="K31" i="33"/>
  <c r="I31" i="31"/>
  <c r="Q40" i="33"/>
  <c r="S40" i="33" s="1"/>
  <c r="K40" i="33"/>
  <c r="I40" i="31"/>
  <c r="Q43" i="33"/>
  <c r="S43" i="33" s="1"/>
  <c r="I43" i="31"/>
  <c r="K43" i="33"/>
  <c r="Q30" i="33"/>
  <c r="S30" i="33" s="1"/>
  <c r="I30" i="31"/>
  <c r="K30" i="33"/>
  <c r="Q42" i="33"/>
  <c r="S42" i="33" s="1"/>
  <c r="K42" i="33"/>
  <c r="I42" i="31"/>
  <c r="Q37" i="33"/>
  <c r="S37" i="33" s="1"/>
  <c r="I37" i="31"/>
  <c r="K37" i="33"/>
  <c r="Q16" i="33"/>
  <c r="S16" i="33" s="1"/>
  <c r="K16" i="33"/>
  <c r="I16" i="31"/>
  <c r="Q44" i="33"/>
  <c r="S44" i="33" s="1"/>
  <c r="K44" i="33"/>
  <c r="I44" i="31"/>
  <c r="Q38" i="33"/>
  <c r="S38" i="33" s="1"/>
  <c r="K38" i="33"/>
  <c r="I38" i="31"/>
  <c r="Q27" i="33"/>
  <c r="S27" i="33" s="1"/>
  <c r="K27" i="33"/>
  <c r="I27" i="31"/>
  <c r="Q18" i="33"/>
  <c r="S18" i="33" s="1"/>
  <c r="I18" i="31"/>
  <c r="K18" i="33"/>
  <c r="Q29" i="33"/>
  <c r="S29" i="33" s="1"/>
  <c r="I29" i="31"/>
  <c r="K29" i="33"/>
  <c r="Q11" i="33"/>
  <c r="S11" i="33" s="1"/>
  <c r="I11" i="31"/>
  <c r="K11" i="33"/>
  <c r="Q33" i="33"/>
  <c r="S33" i="33" s="1"/>
  <c r="K33" i="33"/>
  <c r="I33" i="31"/>
  <c r="Q21" i="33"/>
  <c r="S21" i="33" s="1"/>
  <c r="K21" i="33"/>
  <c r="I21" i="31"/>
  <c r="Q17" i="33"/>
  <c r="S17" i="33" s="1"/>
  <c r="K17" i="33"/>
  <c r="I17" i="31"/>
  <c r="Q19" i="33"/>
  <c r="S19" i="33" s="1"/>
  <c r="K19" i="33"/>
  <c r="I19" i="31"/>
  <c r="Q26" i="33"/>
  <c r="S26" i="33" s="1"/>
  <c r="I26" i="31"/>
  <c r="K26" i="33"/>
  <c r="Q10" i="33"/>
  <c r="S10" i="33" s="1"/>
  <c r="K10" i="33"/>
  <c r="I10" i="31"/>
  <c r="Q35" i="33"/>
  <c r="S35" i="33" s="1"/>
  <c r="K35" i="33"/>
  <c r="I35" i="31"/>
  <c r="F9" i="33"/>
  <c r="G21" i="33"/>
  <c r="G31" i="33"/>
  <c r="G38" i="33"/>
  <c r="G12" i="33"/>
  <c r="F16" i="33"/>
  <c r="F20" i="33"/>
  <c r="G36" i="33"/>
  <c r="G39" i="33"/>
  <c r="F24" i="33"/>
  <c r="F25" i="33"/>
  <c r="F29" i="33"/>
  <c r="G28" i="33"/>
  <c r="G16" i="33"/>
  <c r="F43" i="33"/>
  <c r="G32" i="33"/>
  <c r="G9" i="33"/>
  <c r="F36" i="33"/>
  <c r="F21" i="33"/>
  <c r="G30" i="33"/>
  <c r="G29" i="33"/>
  <c r="G10" i="33"/>
  <c r="F31" i="33"/>
  <c r="F27" i="33"/>
  <c r="G27" i="33"/>
  <c r="F19" i="33"/>
  <c r="G43" i="33"/>
  <c r="G20" i="33"/>
  <c r="F37" i="33"/>
  <c r="G15" i="33"/>
  <c r="G34" i="33"/>
  <c r="F34" i="33"/>
  <c r="F26" i="33"/>
  <c r="F12" i="33"/>
  <c r="F14" i="33"/>
  <c r="F40" i="33"/>
  <c r="G41" i="33"/>
  <c r="F22" i="33"/>
  <c r="F30" i="33"/>
  <c r="G18" i="33"/>
  <c r="F13" i="33"/>
  <c r="G13" i="33"/>
  <c r="G40" i="33"/>
  <c r="G44" i="33"/>
  <c r="F33" i="33"/>
  <c r="F10" i="33"/>
  <c r="G35" i="33"/>
  <c r="F11" i="33"/>
  <c r="F32" i="33"/>
  <c r="F28" i="33"/>
  <c r="G11" i="33"/>
  <c r="F39" i="33"/>
  <c r="G14" i="33"/>
  <c r="F41" i="33"/>
  <c r="G22" i="33"/>
  <c r="F15" i="33"/>
  <c r="G24" i="33"/>
  <c r="F18" i="33"/>
  <c r="G25" i="33"/>
  <c r="F38" i="33"/>
  <c r="G42" i="33"/>
  <c r="F42" i="33"/>
  <c r="F44" i="33"/>
  <c r="F17" i="33"/>
  <c r="F45" i="33"/>
  <c r="G33" i="33"/>
  <c r="G23" i="33"/>
  <c r="G26" i="33"/>
  <c r="G45" i="33"/>
  <c r="F35" i="33"/>
  <c r="G19" i="33"/>
  <c r="F23" i="33"/>
  <c r="G17" i="33"/>
  <c r="G37" i="33"/>
  <c r="Q12" i="33"/>
  <c r="S12" i="33" s="1"/>
  <c r="K12" i="33"/>
  <c r="I12" i="31"/>
  <c r="Q34" i="33"/>
  <c r="S34" i="33" s="1"/>
  <c r="K34" i="33"/>
  <c r="I34" i="31"/>
  <c r="Q14" i="33"/>
  <c r="S14" i="33" s="1"/>
  <c r="K14" i="33"/>
  <c r="I14" i="31"/>
  <c r="Q15" i="33"/>
  <c r="S15" i="33" s="1"/>
  <c r="I15" i="31"/>
  <c r="K15" i="33"/>
  <c r="F46" i="32"/>
  <c r="Q41" i="33"/>
  <c r="S41" i="33" s="1"/>
  <c r="I41" i="31"/>
  <c r="K41" i="33"/>
  <c r="Q24" i="33"/>
  <c r="S24" i="33" s="1"/>
  <c r="I24" i="31"/>
  <c r="K24" i="33"/>
  <c r="Q20" i="33"/>
  <c r="S20" i="33" s="1"/>
  <c r="I20" i="31"/>
  <c r="K20" i="33"/>
  <c r="Q36" i="33"/>
  <c r="S36" i="33" s="1"/>
  <c r="I36" i="31"/>
  <c r="K36" i="33"/>
  <c r="K46" i="32" l="1"/>
  <c r="L46" i="32"/>
  <c r="P30" i="32"/>
  <c r="Q30" i="32" s="1"/>
  <c r="S30" i="32" s="1"/>
  <c r="G33" i="6"/>
  <c r="L30" i="33"/>
  <c r="H30" i="31"/>
  <c r="N30" i="33"/>
  <c r="O30" i="33"/>
  <c r="M30" i="33"/>
  <c r="P34" i="32"/>
  <c r="Q34" i="32" s="1"/>
  <c r="S34" i="32" s="1"/>
  <c r="G37" i="6"/>
  <c r="P32" i="32"/>
  <c r="Q32" i="32" s="1"/>
  <c r="S32" i="32" s="1"/>
  <c r="G35" i="6"/>
  <c r="P40" i="32"/>
  <c r="Q40" i="32" s="1"/>
  <c r="S40" i="32" s="1"/>
  <c r="G43" i="6"/>
  <c r="O19" i="33"/>
  <c r="H19" i="31"/>
  <c r="L19" i="33"/>
  <c r="N19" i="33"/>
  <c r="M19" i="33"/>
  <c r="L44" i="33"/>
  <c r="O44" i="33"/>
  <c r="H44" i="31"/>
  <c r="N44" i="33"/>
  <c r="M44" i="33"/>
  <c r="H43" i="31"/>
  <c r="N43" i="33"/>
  <c r="M43" i="33"/>
  <c r="L43" i="33"/>
  <c r="O43" i="33"/>
  <c r="P25" i="32"/>
  <c r="Q25" i="32" s="1"/>
  <c r="S25" i="32" s="1"/>
  <c r="G28" i="6"/>
  <c r="P27" i="32"/>
  <c r="Q27" i="32" s="1"/>
  <c r="S27" i="32" s="1"/>
  <c r="G30" i="6"/>
  <c r="L20" i="33"/>
  <c r="O20" i="33"/>
  <c r="H20" i="31"/>
  <c r="N20" i="33"/>
  <c r="M20" i="33"/>
  <c r="M22" i="33"/>
  <c r="H22" i="31"/>
  <c r="O22" i="33"/>
  <c r="L22" i="33"/>
  <c r="N22" i="33"/>
  <c r="H23" i="31"/>
  <c r="M23" i="33"/>
  <c r="L23" i="33"/>
  <c r="O23" i="33"/>
  <c r="N23" i="33"/>
  <c r="P28" i="32"/>
  <c r="Q28" i="32" s="1"/>
  <c r="S28" i="32" s="1"/>
  <c r="G31" i="6"/>
  <c r="P15" i="32"/>
  <c r="Q15" i="32" s="1"/>
  <c r="S15" i="32" s="1"/>
  <c r="G18" i="6"/>
  <c r="F46" i="33"/>
  <c r="AT19" i="30" s="1"/>
  <c r="O29" i="33"/>
  <c r="L29" i="33"/>
  <c r="H29" i="31"/>
  <c r="N29" i="33"/>
  <c r="M29" i="33"/>
  <c r="P41" i="32"/>
  <c r="Q41" i="32" s="1"/>
  <c r="S41" i="32" s="1"/>
  <c r="G44" i="6"/>
  <c r="O26" i="33"/>
  <c r="H26" i="31"/>
  <c r="N26" i="33"/>
  <c r="L26" i="33"/>
  <c r="M26" i="33"/>
  <c r="P19" i="32"/>
  <c r="Q19" i="32" s="1"/>
  <c r="S19" i="32" s="1"/>
  <c r="G22" i="6"/>
  <c r="P22" i="32"/>
  <c r="Q22" i="32" s="1"/>
  <c r="S22" i="32" s="1"/>
  <c r="G25" i="6"/>
  <c r="P13" i="32"/>
  <c r="Q13" i="32" s="1"/>
  <c r="S13" i="32" s="1"/>
  <c r="G16" i="6"/>
  <c r="P20" i="32"/>
  <c r="Q20" i="32" s="1"/>
  <c r="S20" i="32" s="1"/>
  <c r="G23" i="6"/>
  <c r="P43" i="32"/>
  <c r="Q43" i="32" s="1"/>
  <c r="S43" i="32" s="1"/>
  <c r="G46" i="6"/>
  <c r="L12" i="33"/>
  <c r="N12" i="33"/>
  <c r="M12" i="33"/>
  <c r="O12" i="33"/>
  <c r="H12" i="31"/>
  <c r="M35" i="33"/>
  <c r="N35" i="33"/>
  <c r="O35" i="33"/>
  <c r="H35" i="31"/>
  <c r="L35" i="33"/>
  <c r="L18" i="33"/>
  <c r="O18" i="33"/>
  <c r="N18" i="33"/>
  <c r="M18" i="33"/>
  <c r="H18" i="31"/>
  <c r="O37" i="33"/>
  <c r="N37" i="33"/>
  <c r="M37" i="33"/>
  <c r="H37" i="31"/>
  <c r="L37" i="33"/>
  <c r="H25" i="31"/>
  <c r="N25" i="33"/>
  <c r="O25" i="33"/>
  <c r="M25" i="33"/>
  <c r="L25" i="33"/>
  <c r="P24" i="32"/>
  <c r="Q24" i="32" s="1"/>
  <c r="S24" i="32" s="1"/>
  <c r="G27" i="6"/>
  <c r="H15" i="31"/>
  <c r="M15" i="33"/>
  <c r="O15" i="33"/>
  <c r="N15" i="33"/>
  <c r="L15" i="33"/>
  <c r="P33" i="32"/>
  <c r="Q33" i="32" s="1"/>
  <c r="S33" i="32" s="1"/>
  <c r="G36" i="6"/>
  <c r="H38" i="31"/>
  <c r="M38" i="33"/>
  <c r="O38" i="33"/>
  <c r="L38" i="33"/>
  <c r="N38" i="33"/>
  <c r="P44" i="32"/>
  <c r="Q44" i="32" s="1"/>
  <c r="S44" i="32" s="1"/>
  <c r="G47" i="6"/>
  <c r="L13" i="33"/>
  <c r="M13" i="33"/>
  <c r="N13" i="33"/>
  <c r="O13" i="33"/>
  <c r="H13" i="31"/>
  <c r="P42" i="32"/>
  <c r="Q42" i="32" s="1"/>
  <c r="S42" i="32" s="1"/>
  <c r="G45" i="6"/>
  <c r="P45" i="32"/>
  <c r="Q45" i="32" s="1"/>
  <c r="S45" i="32" s="1"/>
  <c r="G48" i="6"/>
  <c r="P18" i="32"/>
  <c r="Q18" i="32" s="1"/>
  <c r="S18" i="32" s="1"/>
  <c r="G21" i="6"/>
  <c r="O41" i="33"/>
  <c r="L41" i="33"/>
  <c r="N41" i="33"/>
  <c r="H41" i="31"/>
  <c r="M41" i="33"/>
  <c r="M31" i="33"/>
  <c r="L31" i="33"/>
  <c r="N31" i="33"/>
  <c r="H31" i="31"/>
  <c r="O31" i="33"/>
  <c r="P14" i="32"/>
  <c r="Q14" i="32" s="1"/>
  <c r="S14" i="32" s="1"/>
  <c r="G17" i="6"/>
  <c r="L45" i="33"/>
  <c r="O45" i="33"/>
  <c r="N45" i="33"/>
  <c r="M45" i="33"/>
  <c r="H45" i="31"/>
  <c r="P37" i="32"/>
  <c r="Q37" i="32" s="1"/>
  <c r="S37" i="32" s="1"/>
  <c r="G40" i="6"/>
  <c r="H14" i="31"/>
  <c r="O14" i="33"/>
  <c r="N14" i="33"/>
  <c r="L14" i="33"/>
  <c r="M14" i="33"/>
  <c r="P12" i="32"/>
  <c r="Q12" i="32" s="1"/>
  <c r="S12" i="32" s="1"/>
  <c r="G15" i="6"/>
  <c r="L34" i="33"/>
  <c r="N34" i="33"/>
  <c r="H34" i="31"/>
  <c r="O34" i="33"/>
  <c r="M34" i="33"/>
  <c r="P39" i="32"/>
  <c r="Q39" i="32" s="1"/>
  <c r="S39" i="32" s="1"/>
  <c r="G42" i="6"/>
  <c r="L24" i="33"/>
  <c r="O24" i="33"/>
  <c r="N24" i="33"/>
  <c r="M24" i="33"/>
  <c r="H24" i="31"/>
  <c r="H17" i="31"/>
  <c r="O17" i="33"/>
  <c r="L17" i="33"/>
  <c r="N17" i="33"/>
  <c r="M17" i="33"/>
  <c r="O40" i="33"/>
  <c r="L40" i="33"/>
  <c r="N40" i="33"/>
  <c r="M40" i="33"/>
  <c r="H40" i="31"/>
  <c r="O21" i="33"/>
  <c r="N21" i="33"/>
  <c r="H21" i="31"/>
  <c r="L21" i="33"/>
  <c r="M21" i="33"/>
  <c r="O39" i="33"/>
  <c r="H39" i="31"/>
  <c r="L39" i="33"/>
  <c r="M39" i="33"/>
  <c r="N39" i="33"/>
  <c r="P31" i="32"/>
  <c r="Q31" i="32" s="1"/>
  <c r="S31" i="32" s="1"/>
  <c r="G34" i="6"/>
  <c r="H10" i="31"/>
  <c r="N10" i="33"/>
  <c r="O10" i="33"/>
  <c r="L10" i="33"/>
  <c r="M10" i="33"/>
  <c r="L9" i="33"/>
  <c r="K46" i="33"/>
  <c r="H9" i="31"/>
  <c r="O9" i="33"/>
  <c r="N9" i="33"/>
  <c r="M9" i="33"/>
  <c r="O33" i="33"/>
  <c r="M33" i="33"/>
  <c r="H33" i="31"/>
  <c r="L33" i="33"/>
  <c r="N33" i="33"/>
  <c r="Q46" i="33"/>
  <c r="S9" i="33"/>
  <c r="S46" i="33" s="1"/>
  <c r="P23" i="32"/>
  <c r="Q23" i="32" s="1"/>
  <c r="S23" i="32" s="1"/>
  <c r="G26" i="6"/>
  <c r="O36" i="33"/>
  <c r="M36" i="33"/>
  <c r="N36" i="33"/>
  <c r="L36" i="33"/>
  <c r="H36" i="31"/>
  <c r="P35" i="32"/>
  <c r="Q35" i="32" s="1"/>
  <c r="S35" i="32" s="1"/>
  <c r="G38" i="6"/>
  <c r="P38" i="32"/>
  <c r="Q38" i="32" s="1"/>
  <c r="S38" i="32" s="1"/>
  <c r="G41" i="6"/>
  <c r="P17" i="32"/>
  <c r="Q17" i="32" s="1"/>
  <c r="S17" i="32" s="1"/>
  <c r="G20" i="6"/>
  <c r="L27" i="33"/>
  <c r="M27" i="33"/>
  <c r="O27" i="33"/>
  <c r="N27" i="33"/>
  <c r="H27" i="31"/>
  <c r="I46" i="31"/>
  <c r="M11" i="33"/>
  <c r="L11" i="33"/>
  <c r="O11" i="33"/>
  <c r="N11" i="33"/>
  <c r="H11" i="31"/>
  <c r="M16" i="33"/>
  <c r="N16" i="33"/>
  <c r="O16" i="33"/>
  <c r="L16" i="33"/>
  <c r="H16" i="31"/>
  <c r="L32" i="33"/>
  <c r="O32" i="33"/>
  <c r="N32" i="33"/>
  <c r="M32" i="33"/>
  <c r="H32" i="31"/>
  <c r="P16" i="32"/>
  <c r="Q16" i="32" s="1"/>
  <c r="S16" i="32" s="1"/>
  <c r="G19" i="6"/>
  <c r="P10" i="32"/>
  <c r="Q10" i="32" s="1"/>
  <c r="S10" i="32" s="1"/>
  <c r="G13" i="6"/>
  <c r="G46" i="33"/>
  <c r="AW19" i="30" s="1"/>
  <c r="P26" i="32"/>
  <c r="Q26" i="32" s="1"/>
  <c r="S26" i="32" s="1"/>
  <c r="G29" i="6"/>
  <c r="P29" i="32"/>
  <c r="Q29" i="32" s="1"/>
  <c r="S29" i="32" s="1"/>
  <c r="G32" i="6"/>
  <c r="P9" i="32"/>
  <c r="G12" i="6"/>
  <c r="P11" i="32"/>
  <c r="Q11" i="32" s="1"/>
  <c r="S11" i="32" s="1"/>
  <c r="G14" i="6"/>
  <c r="P21" i="32"/>
  <c r="Q21" i="32" s="1"/>
  <c r="S21" i="32" s="1"/>
  <c r="G24" i="6"/>
  <c r="P36" i="32"/>
  <c r="Q36" i="32" s="1"/>
  <c r="S36" i="32" s="1"/>
  <c r="G39" i="6"/>
  <c r="H42" i="31"/>
  <c r="O42" i="33"/>
  <c r="L42" i="33"/>
  <c r="M42" i="33"/>
  <c r="N42" i="33"/>
  <c r="M28" i="33"/>
  <c r="L28" i="33"/>
  <c r="H28" i="31"/>
  <c r="O28" i="33"/>
  <c r="N28" i="33"/>
  <c r="F49" i="6"/>
  <c r="C12" i="31" l="1"/>
  <c r="K12" i="31" s="1"/>
  <c r="V12" i="32"/>
  <c r="W12" i="32"/>
  <c r="U12" i="32"/>
  <c r="T12" i="32"/>
  <c r="C20" i="31"/>
  <c r="K20" i="31" s="1"/>
  <c r="V20" i="32"/>
  <c r="U20" i="32"/>
  <c r="W20" i="32"/>
  <c r="T20" i="32"/>
  <c r="T40" i="32"/>
  <c r="C40" i="31"/>
  <c r="K40" i="31" s="1"/>
  <c r="W40" i="32"/>
  <c r="U40" i="32"/>
  <c r="V40" i="32"/>
  <c r="C41" i="31"/>
  <c r="K41" i="31" s="1"/>
  <c r="U41" i="32"/>
  <c r="T41" i="32"/>
  <c r="W41" i="32"/>
  <c r="V41" i="32"/>
  <c r="T35" i="32"/>
  <c r="U35" i="32"/>
  <c r="C35" i="31"/>
  <c r="K35" i="31" s="1"/>
  <c r="W35" i="32"/>
  <c r="V35" i="32"/>
  <c r="L46" i="33"/>
  <c r="V11" i="32"/>
  <c r="C11" i="31"/>
  <c r="K11" i="31" s="1"/>
  <c r="T11" i="32"/>
  <c r="W11" i="32"/>
  <c r="U11" i="32"/>
  <c r="T27" i="32"/>
  <c r="W27" i="32"/>
  <c r="V27" i="32"/>
  <c r="C27" i="31"/>
  <c r="K27" i="31" s="1"/>
  <c r="U27" i="32"/>
  <c r="T34" i="32"/>
  <c r="V34" i="32"/>
  <c r="W34" i="32"/>
  <c r="U34" i="32"/>
  <c r="C34" i="31"/>
  <c r="K34" i="31" s="1"/>
  <c r="U29" i="32"/>
  <c r="W29" i="32"/>
  <c r="V29" i="32"/>
  <c r="C29" i="31"/>
  <c r="K29" i="31" s="1"/>
  <c r="T29" i="32"/>
  <c r="T22" i="32"/>
  <c r="C22" i="31"/>
  <c r="K22" i="31" s="1"/>
  <c r="V22" i="32"/>
  <c r="W22" i="32"/>
  <c r="U22" i="32"/>
  <c r="N46" i="33"/>
  <c r="U36" i="32"/>
  <c r="W36" i="32"/>
  <c r="V36" i="32"/>
  <c r="C36" i="31"/>
  <c r="K36" i="31" s="1"/>
  <c r="T36" i="32"/>
  <c r="O46" i="33"/>
  <c r="V38" i="32"/>
  <c r="U38" i="32"/>
  <c r="C38" i="31"/>
  <c r="K38" i="31" s="1"/>
  <c r="W38" i="32"/>
  <c r="T38" i="32"/>
  <c r="G49" i="6"/>
  <c r="D9" i="29" s="1"/>
  <c r="U32" i="32"/>
  <c r="C32" i="31"/>
  <c r="K32" i="31" s="1"/>
  <c r="W32" i="32"/>
  <c r="V32" i="32"/>
  <c r="T32" i="32"/>
  <c r="U31" i="32"/>
  <c r="T31" i="32"/>
  <c r="V31" i="32"/>
  <c r="C31" i="31"/>
  <c r="K31" i="31" s="1"/>
  <c r="W31" i="32"/>
  <c r="C37" i="31"/>
  <c r="K37" i="31" s="1"/>
  <c r="U37" i="32"/>
  <c r="T37" i="32"/>
  <c r="W37" i="32"/>
  <c r="V37" i="32"/>
  <c r="U19" i="32"/>
  <c r="V19" i="32"/>
  <c r="W19" i="32"/>
  <c r="T19" i="32"/>
  <c r="C19" i="31"/>
  <c r="K19" i="31" s="1"/>
  <c r="U45" i="32"/>
  <c r="W45" i="32"/>
  <c r="V45" i="32"/>
  <c r="C45" i="31"/>
  <c r="K45" i="31" s="1"/>
  <c r="T45" i="32"/>
  <c r="C43" i="31"/>
  <c r="K43" i="31" s="1"/>
  <c r="V43" i="32"/>
  <c r="U43" i="32"/>
  <c r="W43" i="32"/>
  <c r="T43" i="32"/>
  <c r="W15" i="32"/>
  <c r="C15" i="31"/>
  <c r="K15" i="31" s="1"/>
  <c r="U15" i="32"/>
  <c r="V15" i="32"/>
  <c r="T15" i="32"/>
  <c r="Q9" i="32"/>
  <c r="P46" i="32"/>
  <c r="U25" i="32"/>
  <c r="V25" i="32"/>
  <c r="W25" i="32"/>
  <c r="T25" i="32"/>
  <c r="C25" i="31"/>
  <c r="K25" i="31" s="1"/>
  <c r="C28" i="31"/>
  <c r="K28" i="31" s="1"/>
  <c r="T28" i="32"/>
  <c r="V28" i="32"/>
  <c r="W28" i="32"/>
  <c r="U28" i="32"/>
  <c r="T32" i="33"/>
  <c r="U32" i="33" s="1"/>
  <c r="T31" i="33"/>
  <c r="U31" i="33" s="1"/>
  <c r="T38" i="33"/>
  <c r="U38" i="33" s="1"/>
  <c r="T23" i="33"/>
  <c r="U23" i="33" s="1"/>
  <c r="T11" i="33"/>
  <c r="U11" i="33" s="1"/>
  <c r="T27" i="33"/>
  <c r="U27" i="33" s="1"/>
  <c r="T10" i="33"/>
  <c r="U10" i="33" s="1"/>
  <c r="T44" i="33"/>
  <c r="U44" i="33" s="1"/>
  <c r="T16" i="33"/>
  <c r="U16" i="33" s="1"/>
  <c r="T34" i="33"/>
  <c r="U34" i="33" s="1"/>
  <c r="T24" i="33"/>
  <c r="U24" i="33" s="1"/>
  <c r="T19" i="33"/>
  <c r="U19" i="33" s="1"/>
  <c r="T41" i="33"/>
  <c r="U41" i="33" s="1"/>
  <c r="T40" i="33"/>
  <c r="U40" i="33" s="1"/>
  <c r="T18" i="33"/>
  <c r="U18" i="33" s="1"/>
  <c r="T25" i="33"/>
  <c r="U25" i="33" s="1"/>
  <c r="T26" i="33"/>
  <c r="U26" i="33" s="1"/>
  <c r="T13" i="33"/>
  <c r="U13" i="33" s="1"/>
  <c r="T9" i="33"/>
  <c r="T45" i="33"/>
  <c r="U45" i="33" s="1"/>
  <c r="T30" i="33"/>
  <c r="U30" i="33" s="1"/>
  <c r="T37" i="33"/>
  <c r="U37" i="33" s="1"/>
  <c r="T39" i="33"/>
  <c r="U39" i="33" s="1"/>
  <c r="T43" i="33"/>
  <c r="U43" i="33" s="1"/>
  <c r="T29" i="33"/>
  <c r="U29" i="33" s="1"/>
  <c r="T22" i="33"/>
  <c r="U22" i="33" s="1"/>
  <c r="T17" i="33"/>
  <c r="U17" i="33" s="1"/>
  <c r="T14" i="33"/>
  <c r="U14" i="33" s="1"/>
  <c r="T33" i="33"/>
  <c r="U33" i="33" s="1"/>
  <c r="T35" i="33"/>
  <c r="U35" i="33" s="1"/>
  <c r="T20" i="33"/>
  <c r="U20" i="33" s="1"/>
  <c r="T21" i="33"/>
  <c r="U21" i="33" s="1"/>
  <c r="T28" i="33"/>
  <c r="U28" i="33" s="1"/>
  <c r="T36" i="33"/>
  <c r="U36" i="33" s="1"/>
  <c r="T12" i="33"/>
  <c r="U12" i="33" s="1"/>
  <c r="T42" i="33"/>
  <c r="U42" i="33" s="1"/>
  <c r="T15" i="33"/>
  <c r="U15" i="33" s="1"/>
  <c r="C16" i="31"/>
  <c r="K16" i="31" s="1"/>
  <c r="U16" i="32"/>
  <c r="T16" i="32"/>
  <c r="W16" i="32"/>
  <c r="V16" i="32"/>
  <c r="U39" i="32"/>
  <c r="V39" i="32"/>
  <c r="W39" i="32"/>
  <c r="T39" i="32"/>
  <c r="C39" i="31"/>
  <c r="K39" i="31" s="1"/>
  <c r="M46" i="33"/>
  <c r="U14" i="32"/>
  <c r="C14" i="31"/>
  <c r="K14" i="31" s="1"/>
  <c r="V14" i="32"/>
  <c r="T14" i="32"/>
  <c r="W14" i="32"/>
  <c r="V21" i="32"/>
  <c r="U21" i="32"/>
  <c r="W21" i="32"/>
  <c r="C21" i="31"/>
  <c r="K21" i="31" s="1"/>
  <c r="T21" i="32"/>
  <c r="V13" i="32"/>
  <c r="T13" i="32"/>
  <c r="U13" i="32"/>
  <c r="W13" i="32"/>
  <c r="C13" i="31"/>
  <c r="K13" i="31" s="1"/>
  <c r="W33" i="32"/>
  <c r="U33" i="32"/>
  <c r="C33" i="31"/>
  <c r="K33" i="31" s="1"/>
  <c r="V33" i="32"/>
  <c r="T33" i="32"/>
  <c r="U23" i="32"/>
  <c r="C23" i="31"/>
  <c r="K23" i="31" s="1"/>
  <c r="W23" i="32"/>
  <c r="T23" i="32"/>
  <c r="V23" i="32"/>
  <c r="U18" i="32"/>
  <c r="T18" i="32"/>
  <c r="V18" i="32"/>
  <c r="W18" i="32"/>
  <c r="C18" i="31"/>
  <c r="K18" i="31" s="1"/>
  <c r="T26" i="32"/>
  <c r="U26" i="32"/>
  <c r="C26" i="31"/>
  <c r="K26" i="31" s="1"/>
  <c r="V26" i="32"/>
  <c r="W26" i="32"/>
  <c r="V10" i="32"/>
  <c r="W10" i="32"/>
  <c r="U10" i="32"/>
  <c r="T10" i="32"/>
  <c r="C10" i="31"/>
  <c r="K10" i="31" s="1"/>
  <c r="V42" i="32"/>
  <c r="U42" i="32"/>
  <c r="T42" i="32"/>
  <c r="W42" i="32"/>
  <c r="C42" i="31"/>
  <c r="K42" i="31" s="1"/>
  <c r="T17" i="32"/>
  <c r="W17" i="32"/>
  <c r="V17" i="32"/>
  <c r="U17" i="32"/>
  <c r="C17" i="31"/>
  <c r="K17" i="31" s="1"/>
  <c r="H46" i="31"/>
  <c r="C44" i="31"/>
  <c r="K44" i="31" s="1"/>
  <c r="U44" i="32"/>
  <c r="W44" i="32"/>
  <c r="V44" i="32"/>
  <c r="T44" i="32"/>
  <c r="T24" i="32"/>
  <c r="C24" i="31"/>
  <c r="K24" i="31" s="1"/>
  <c r="W24" i="32"/>
  <c r="U24" i="32"/>
  <c r="V24" i="32"/>
  <c r="T30" i="32"/>
  <c r="W30" i="32"/>
  <c r="U30" i="32"/>
  <c r="V30" i="32"/>
  <c r="C30" i="31"/>
  <c r="K30" i="31" s="1"/>
  <c r="Q46" i="32" l="1"/>
  <c r="S9" i="32"/>
  <c r="U9" i="33"/>
  <c r="T46" i="33"/>
  <c r="V9" i="33" l="1" a="1"/>
  <c r="U46" i="33"/>
  <c r="V9" i="32"/>
  <c r="V46" i="32" s="1"/>
  <c r="X19" i="30" s="1"/>
  <c r="C24" i="29" s="1"/>
  <c r="S46" i="32"/>
  <c r="C13" i="30" s="1"/>
  <c r="C21" i="29" s="1"/>
  <c r="T9" i="32"/>
  <c r="T46" i="32" s="1"/>
  <c r="O19" i="30" s="1"/>
  <c r="C22" i="29" s="1"/>
  <c r="C9" i="31"/>
  <c r="Y9" i="32" a="1"/>
  <c r="U9" i="32"/>
  <c r="U46" i="32" s="1"/>
  <c r="R19" i="30" s="1"/>
  <c r="C23" i="29" s="1"/>
  <c r="W9" i="32"/>
  <c r="W46" i="32" s="1"/>
  <c r="AA19" i="30" s="1"/>
  <c r="C25" i="29" s="1"/>
  <c r="Y26" i="32" l="1"/>
  <c r="Z26" i="32" s="1"/>
  <c r="Y11" i="32"/>
  <c r="Z11" i="32" s="1"/>
  <c r="Y30" i="32"/>
  <c r="Z30" i="32" s="1"/>
  <c r="Y9" i="32"/>
  <c r="Y10" i="32"/>
  <c r="Z10" i="32" s="1"/>
  <c r="Y15" i="32"/>
  <c r="Z15" i="32" s="1"/>
  <c r="Y12" i="32"/>
  <c r="Z12" i="32" s="1"/>
  <c r="Y36" i="32"/>
  <c r="Z36" i="32" s="1"/>
  <c r="Y29" i="32"/>
  <c r="Z29" i="32" s="1"/>
  <c r="Y27" i="32"/>
  <c r="Z27" i="32" s="1"/>
  <c r="Y19" i="32"/>
  <c r="Z19" i="32" s="1"/>
  <c r="Y35" i="32"/>
  <c r="Z35" i="32" s="1"/>
  <c r="Y18" i="32"/>
  <c r="Z18" i="32" s="1"/>
  <c r="Y44" i="32"/>
  <c r="Z44" i="32" s="1"/>
  <c r="Y23" i="32"/>
  <c r="Z23" i="32" s="1"/>
  <c r="Y33" i="32"/>
  <c r="Z33" i="32" s="1"/>
  <c r="Y25" i="32"/>
  <c r="Z25" i="32" s="1"/>
  <c r="Y42" i="32"/>
  <c r="Z42" i="32" s="1"/>
  <c r="Y21" i="32"/>
  <c r="Z21" i="32" s="1"/>
  <c r="Y16" i="32"/>
  <c r="Z16" i="32" s="1"/>
  <c r="Y31" i="32"/>
  <c r="Z31" i="32" s="1"/>
  <c r="Y34" i="32"/>
  <c r="Z34" i="32" s="1"/>
  <c r="Y39" i="32"/>
  <c r="Z39" i="32" s="1"/>
  <c r="Y20" i="32"/>
  <c r="Z20" i="32" s="1"/>
  <c r="Y17" i="32"/>
  <c r="Z17" i="32" s="1"/>
  <c r="Y22" i="32"/>
  <c r="Z22" i="32" s="1"/>
  <c r="Y28" i="32"/>
  <c r="Z28" i="32" s="1"/>
  <c r="Y14" i="32"/>
  <c r="Z14" i="32" s="1"/>
  <c r="Y13" i="32"/>
  <c r="Z13" i="32" s="1"/>
  <c r="Y45" i="32"/>
  <c r="Z45" i="32" s="1"/>
  <c r="Y43" i="32"/>
  <c r="Z43" i="32" s="1"/>
  <c r="Y32" i="32"/>
  <c r="Z32" i="32" s="1"/>
  <c r="Y41" i="32"/>
  <c r="Z41" i="32" s="1"/>
  <c r="Y40" i="32"/>
  <c r="Z40" i="32" s="1"/>
  <c r="Y24" i="32"/>
  <c r="Z24" i="32" s="1"/>
  <c r="Y37" i="32"/>
  <c r="Z37" i="32" s="1"/>
  <c r="Y38" i="32"/>
  <c r="Z38" i="32" s="1"/>
  <c r="K9" i="31"/>
  <c r="K46" i="31" s="1"/>
  <c r="D10" i="29" s="1"/>
  <c r="C46" i="31"/>
  <c r="V23" i="33"/>
  <c r="V34" i="33"/>
  <c r="V42" i="33"/>
  <c r="V22" i="33"/>
  <c r="V10" i="33"/>
  <c r="V41" i="33"/>
  <c r="V32" i="33"/>
  <c r="V29" i="33"/>
  <c r="V31" i="33"/>
  <c r="V30" i="33"/>
  <c r="V33" i="33"/>
  <c r="V28" i="33"/>
  <c r="V40" i="33"/>
  <c r="V26" i="33"/>
  <c r="V15" i="33"/>
  <c r="V25" i="33"/>
  <c r="V38" i="33"/>
  <c r="V20" i="33"/>
  <c r="V13" i="33"/>
  <c r="V36" i="33"/>
  <c r="V44" i="33"/>
  <c r="V24" i="33"/>
  <c r="V43" i="33"/>
  <c r="V21" i="33"/>
  <c r="V16" i="33"/>
  <c r="V39" i="33"/>
  <c r="V37" i="33"/>
  <c r="V9" i="33"/>
  <c r="V12" i="33"/>
  <c r="V35" i="33"/>
  <c r="V11" i="33"/>
  <c r="V27" i="33"/>
  <c r="V14" i="33"/>
  <c r="V17" i="33"/>
  <c r="V45" i="33"/>
  <c r="V19" i="33"/>
  <c r="V18" i="33"/>
  <c r="Y35" i="33" l="1"/>
  <c r="X35" i="33"/>
  <c r="W35" i="33"/>
  <c r="Z35" i="33"/>
  <c r="AB35" i="33"/>
  <c r="X18" i="33"/>
  <c r="Z18" i="33"/>
  <c r="Y18" i="33"/>
  <c r="W18" i="33"/>
  <c r="AB18" i="33"/>
  <c r="X38" i="33"/>
  <c r="W38" i="33"/>
  <c r="Y38" i="33"/>
  <c r="Z38" i="33"/>
  <c r="AB38" i="33"/>
  <c r="Y25" i="33"/>
  <c r="X25" i="33"/>
  <c r="W25" i="33"/>
  <c r="Z25" i="33"/>
  <c r="AB25" i="33"/>
  <c r="Y14" i="33"/>
  <c r="Z14" i="33"/>
  <c r="X14" i="33"/>
  <c r="W14" i="33"/>
  <c r="AB14" i="33"/>
  <c r="Y40" i="33"/>
  <c r="Z40" i="33"/>
  <c r="X40" i="33"/>
  <c r="W40" i="33"/>
  <c r="AB40" i="33"/>
  <c r="Z31" i="33"/>
  <c r="X31" i="33"/>
  <c r="Y31" i="33"/>
  <c r="W31" i="33"/>
  <c r="AB31" i="33"/>
  <c r="W37" i="33"/>
  <c r="X37" i="33"/>
  <c r="Z37" i="33"/>
  <c r="Y37" i="33"/>
  <c r="AB37" i="33"/>
  <c r="Z9" i="32"/>
  <c r="Y46" i="32"/>
  <c r="C19" i="30" s="1"/>
  <c r="W36" i="33"/>
  <c r="X36" i="33"/>
  <c r="Z36" i="33"/>
  <c r="Y36" i="33"/>
  <c r="AB36" i="33"/>
  <c r="Y13" i="33"/>
  <c r="Z13" i="33"/>
  <c r="W13" i="33"/>
  <c r="X13" i="33"/>
  <c r="AB13" i="33"/>
  <c r="Y19" i="33"/>
  <c r="Z19" i="33"/>
  <c r="X19" i="33"/>
  <c r="W19" i="33"/>
  <c r="AB19" i="33"/>
  <c r="X45" i="33"/>
  <c r="W45" i="33"/>
  <c r="Y45" i="33"/>
  <c r="Z45" i="33"/>
  <c r="AB45" i="33"/>
  <c r="Y15" i="33"/>
  <c r="X15" i="33"/>
  <c r="W15" i="33"/>
  <c r="Z15" i="33"/>
  <c r="AB15" i="33"/>
  <c r="Z26" i="33"/>
  <c r="X26" i="33"/>
  <c r="W26" i="33"/>
  <c r="Y26" i="33"/>
  <c r="AB26" i="33"/>
  <c r="W28" i="33"/>
  <c r="Z28" i="33"/>
  <c r="X28" i="33"/>
  <c r="Y28" i="33"/>
  <c r="AB28" i="33"/>
  <c r="Z9" i="33"/>
  <c r="Y9" i="33"/>
  <c r="X9" i="33"/>
  <c r="W9" i="33"/>
  <c r="V46" i="33"/>
  <c r="AB9" i="33"/>
  <c r="Y29" i="33"/>
  <c r="W29" i="33"/>
  <c r="X29" i="33"/>
  <c r="Z29" i="33"/>
  <c r="AB29" i="33"/>
  <c r="Z41" i="33"/>
  <c r="Y41" i="33"/>
  <c r="X41" i="33"/>
  <c r="W41" i="33"/>
  <c r="AB41" i="33"/>
  <c r="W16" i="33"/>
  <c r="Z16" i="33"/>
  <c r="Y16" i="33"/>
  <c r="X16" i="33"/>
  <c r="AB16" i="33"/>
  <c r="Z10" i="33"/>
  <c r="Y10" i="33"/>
  <c r="X10" i="33"/>
  <c r="W10" i="33"/>
  <c r="AB10" i="33"/>
  <c r="Y22" i="33"/>
  <c r="Z22" i="33"/>
  <c r="X22" i="33"/>
  <c r="W22" i="33"/>
  <c r="AB22" i="33"/>
  <c r="Z43" i="33"/>
  <c r="X43" i="33"/>
  <c r="W43" i="33"/>
  <c r="Y43" i="33"/>
  <c r="AB43" i="33"/>
  <c r="Z42" i="33"/>
  <c r="X42" i="33"/>
  <c r="W42" i="33"/>
  <c r="Y42" i="33"/>
  <c r="AB42" i="33"/>
  <c r="X20" i="33"/>
  <c r="Z20" i="33"/>
  <c r="Y20" i="33"/>
  <c r="W20" i="33"/>
  <c r="AB20" i="33"/>
  <c r="Z17" i="33"/>
  <c r="X17" i="33"/>
  <c r="Y17" i="33"/>
  <c r="W17" i="33"/>
  <c r="AB17" i="33"/>
  <c r="Z12" i="33"/>
  <c r="Y12" i="33"/>
  <c r="X12" i="33"/>
  <c r="W12" i="33"/>
  <c r="AB12" i="33"/>
  <c r="Z39" i="33"/>
  <c r="X39" i="33"/>
  <c r="W39" i="33"/>
  <c r="Y39" i="33"/>
  <c r="AB39" i="33"/>
  <c r="Z24" i="33"/>
  <c r="Y24" i="33"/>
  <c r="X24" i="33"/>
  <c r="W24" i="33"/>
  <c r="AB24" i="33"/>
  <c r="Y34" i="33"/>
  <c r="X34" i="33"/>
  <c r="W34" i="33"/>
  <c r="Z34" i="33"/>
  <c r="AB34" i="33"/>
  <c r="Y27" i="33"/>
  <c r="X27" i="33"/>
  <c r="W27" i="33"/>
  <c r="Z27" i="33"/>
  <c r="AB27" i="33"/>
  <c r="Z11" i="33"/>
  <c r="Y11" i="33"/>
  <c r="W11" i="33"/>
  <c r="X11" i="33"/>
  <c r="AB11" i="33"/>
  <c r="Y33" i="33"/>
  <c r="W33" i="33"/>
  <c r="X33" i="33"/>
  <c r="Z33" i="33"/>
  <c r="AB33" i="33"/>
  <c r="Y30" i="33"/>
  <c r="X30" i="33"/>
  <c r="W30" i="33"/>
  <c r="Z30" i="33"/>
  <c r="AB30" i="33"/>
  <c r="W32" i="33"/>
  <c r="Y32" i="33"/>
  <c r="X32" i="33"/>
  <c r="Z32" i="33"/>
  <c r="AB32" i="33"/>
  <c r="X21" i="33"/>
  <c r="Z21" i="33"/>
  <c r="Y21" i="33"/>
  <c r="W21" i="33"/>
  <c r="AB21" i="33"/>
  <c r="Z44" i="33"/>
  <c r="Y44" i="33"/>
  <c r="X44" i="33"/>
  <c r="W44" i="33"/>
  <c r="AB44" i="33"/>
  <c r="W23" i="33"/>
  <c r="Z23" i="33"/>
  <c r="Y23" i="33"/>
  <c r="X23" i="33"/>
  <c r="AB23" i="33"/>
  <c r="X46" i="33" l="1"/>
  <c r="AB46" i="33"/>
  <c r="Y46" i="33"/>
  <c r="Z46" i="33"/>
  <c r="W46" i="33"/>
  <c r="AA9" i="32" a="1"/>
  <c r="Z46" i="32"/>
  <c r="C24" i="30" s="1"/>
  <c r="AA27" i="32" l="1"/>
  <c r="AA18" i="32"/>
  <c r="AA33" i="32"/>
  <c r="AA16" i="32"/>
  <c r="AA12" i="32"/>
  <c r="AA41" i="32"/>
  <c r="AA32" i="32"/>
  <c r="AA22" i="32"/>
  <c r="AA11" i="32"/>
  <c r="AA10" i="32"/>
  <c r="AA30" i="32"/>
  <c r="AA38" i="32"/>
  <c r="AA9" i="32"/>
  <c r="AA21" i="32"/>
  <c r="AA29" i="32"/>
  <c r="AA17" i="32"/>
  <c r="AA26" i="32"/>
  <c r="AA25" i="32"/>
  <c r="AA45" i="32"/>
  <c r="AA37" i="32"/>
  <c r="AA43" i="32"/>
  <c r="AA36" i="32"/>
  <c r="AA14" i="32"/>
  <c r="AA35" i="32"/>
  <c r="AA13" i="32"/>
  <c r="AA28" i="32"/>
  <c r="AA44" i="32"/>
  <c r="AA34" i="32"/>
  <c r="AA42" i="32"/>
  <c r="AA31" i="32"/>
  <c r="AA24" i="32"/>
  <c r="AA15" i="32"/>
  <c r="AA40" i="32"/>
  <c r="AA39" i="32"/>
  <c r="AA23" i="32"/>
  <c r="AA20" i="32"/>
  <c r="AA19" i="32"/>
  <c r="AD45" i="32" l="1"/>
  <c r="P45" i="31" s="1"/>
  <c r="AE45" i="32"/>
  <c r="Q45" i="31" s="1"/>
  <c r="AC45" i="32"/>
  <c r="O45" i="31" s="1"/>
  <c r="AB45" i="32"/>
  <c r="N45" i="31" s="1"/>
  <c r="D45" i="31"/>
  <c r="M45" i="31" s="1"/>
  <c r="AG45" i="32"/>
  <c r="AE15" i="32"/>
  <c r="Q15" i="31" s="1"/>
  <c r="AB15" i="32"/>
  <c r="N15" i="31" s="1"/>
  <c r="AD15" i="32"/>
  <c r="P15" i="31" s="1"/>
  <c r="AC15" i="32"/>
  <c r="O15" i="31" s="1"/>
  <c r="D15" i="31"/>
  <c r="M15" i="31" s="1"/>
  <c r="AG15" i="32"/>
  <c r="AB31" i="32"/>
  <c r="N31" i="31" s="1"/>
  <c r="AE31" i="32"/>
  <c r="Q31" i="31" s="1"/>
  <c r="AD31" i="32"/>
  <c r="P31" i="31" s="1"/>
  <c r="AC31" i="32"/>
  <c r="O31" i="31" s="1"/>
  <c r="D31" i="31"/>
  <c r="M31" i="31" s="1"/>
  <c r="AG31" i="32"/>
  <c r="AC11" i="32"/>
  <c r="O11" i="31" s="1"/>
  <c r="AE11" i="32"/>
  <c r="Q11" i="31" s="1"/>
  <c r="AD11" i="32"/>
  <c r="P11" i="31" s="1"/>
  <c r="AB11" i="32"/>
  <c r="N11" i="31" s="1"/>
  <c r="D11" i="31"/>
  <c r="M11" i="31" s="1"/>
  <c r="AG11" i="32"/>
  <c r="AD34" i="32"/>
  <c r="P34" i="31" s="1"/>
  <c r="AE34" i="32"/>
  <c r="Q34" i="31" s="1"/>
  <c r="AC34" i="32"/>
  <c r="O34" i="31" s="1"/>
  <c r="AB34" i="32"/>
  <c r="N34" i="31" s="1"/>
  <c r="D34" i="31"/>
  <c r="M34" i="31" s="1"/>
  <c r="AG34" i="32"/>
  <c r="AD22" i="32"/>
  <c r="P22" i="31" s="1"/>
  <c r="AC22" i="32"/>
  <c r="O22" i="31" s="1"/>
  <c r="AE22" i="32"/>
  <c r="Q22" i="31" s="1"/>
  <c r="AB22" i="32"/>
  <c r="N22" i="31" s="1"/>
  <c r="D22" i="31"/>
  <c r="M22" i="31" s="1"/>
  <c r="AG22" i="32"/>
  <c r="AE44" i="32"/>
  <c r="Q44" i="31" s="1"/>
  <c r="AD44" i="32"/>
  <c r="P44" i="31" s="1"/>
  <c r="AC44" i="32"/>
  <c r="O44" i="31" s="1"/>
  <c r="AB44" i="32"/>
  <c r="N44" i="31" s="1"/>
  <c r="D44" i="31"/>
  <c r="M44" i="31" s="1"/>
  <c r="AG44" i="32"/>
  <c r="AD41" i="32"/>
  <c r="P41" i="31" s="1"/>
  <c r="AE41" i="32"/>
  <c r="Q41" i="31" s="1"/>
  <c r="AC41" i="32"/>
  <c r="O41" i="31" s="1"/>
  <c r="AB41" i="32"/>
  <c r="N41" i="31" s="1"/>
  <c r="D41" i="31"/>
  <c r="M41" i="31" s="1"/>
  <c r="AG41" i="32"/>
  <c r="AC16" i="32"/>
  <c r="O16" i="31" s="1"/>
  <c r="AB16" i="32"/>
  <c r="N16" i="31" s="1"/>
  <c r="AE16" i="32"/>
  <c r="Q16" i="31" s="1"/>
  <c r="AD16" i="32"/>
  <c r="P16" i="31" s="1"/>
  <c r="D16" i="31"/>
  <c r="M16" i="31" s="1"/>
  <c r="AG16" i="32"/>
  <c r="AE26" i="32"/>
  <c r="Q26" i="31" s="1"/>
  <c r="AC26" i="32"/>
  <c r="O26" i="31" s="1"/>
  <c r="AB26" i="32"/>
  <c r="N26" i="31" s="1"/>
  <c r="AD26" i="32"/>
  <c r="P26" i="31" s="1"/>
  <c r="D26" i="31"/>
  <c r="M26" i="31" s="1"/>
  <c r="AG26" i="32"/>
  <c r="AD20" i="32"/>
  <c r="P20" i="31" s="1"/>
  <c r="AC20" i="32"/>
  <c r="O20" i="31" s="1"/>
  <c r="AB20" i="32"/>
  <c r="N20" i="31" s="1"/>
  <c r="AE20" i="32"/>
  <c r="Q20" i="31" s="1"/>
  <c r="D20" i="31"/>
  <c r="M20" i="31" s="1"/>
  <c r="AG20" i="32"/>
  <c r="AE17" i="32"/>
  <c r="Q17" i="31" s="1"/>
  <c r="AC17" i="32"/>
  <c r="O17" i="31" s="1"/>
  <c r="AB17" i="32"/>
  <c r="N17" i="31" s="1"/>
  <c r="AD17" i="32"/>
  <c r="P17" i="31" s="1"/>
  <c r="D17" i="31"/>
  <c r="M17" i="31" s="1"/>
  <c r="AG17" i="32"/>
  <c r="AE23" i="32"/>
  <c r="Q23" i="31" s="1"/>
  <c r="AD23" i="32"/>
  <c r="P23" i="31" s="1"/>
  <c r="AB23" i="32"/>
  <c r="N23" i="31" s="1"/>
  <c r="AC23" i="32"/>
  <c r="O23" i="31" s="1"/>
  <c r="D23" i="31"/>
  <c r="M23" i="31" s="1"/>
  <c r="AG23" i="32"/>
  <c r="AE29" i="32"/>
  <c r="Q29" i="31" s="1"/>
  <c r="AC29" i="32"/>
  <c r="O29" i="31" s="1"/>
  <c r="AD29" i="32"/>
  <c r="P29" i="31" s="1"/>
  <c r="AB29" i="32"/>
  <c r="N29" i="31" s="1"/>
  <c r="D29" i="31"/>
  <c r="M29" i="31" s="1"/>
  <c r="AG29" i="32"/>
  <c r="AC10" i="32"/>
  <c r="O10" i="31" s="1"/>
  <c r="AE10" i="32"/>
  <c r="Q10" i="31" s="1"/>
  <c r="AB10" i="32"/>
  <c r="N10" i="31" s="1"/>
  <c r="AD10" i="32"/>
  <c r="P10" i="31" s="1"/>
  <c r="D10" i="31"/>
  <c r="M10" i="31" s="1"/>
  <c r="AG10" i="32"/>
  <c r="AC42" i="32"/>
  <c r="O42" i="31" s="1"/>
  <c r="AE42" i="32"/>
  <c r="Q42" i="31" s="1"/>
  <c r="AB42" i="32"/>
  <c r="N42" i="31" s="1"/>
  <c r="AD42" i="32"/>
  <c r="P42" i="31" s="1"/>
  <c r="D42" i="31"/>
  <c r="M42" i="31" s="1"/>
  <c r="AG42" i="32"/>
  <c r="AD28" i="32"/>
  <c r="P28" i="31" s="1"/>
  <c r="AC28" i="32"/>
  <c r="O28" i="31" s="1"/>
  <c r="AE28" i="32"/>
  <c r="Q28" i="31" s="1"/>
  <c r="AB28" i="32"/>
  <c r="N28" i="31" s="1"/>
  <c r="D28" i="31"/>
  <c r="M28" i="31" s="1"/>
  <c r="AG28" i="32"/>
  <c r="AC12" i="32"/>
  <c r="O12" i="31" s="1"/>
  <c r="AD12" i="32"/>
  <c r="P12" i="31" s="1"/>
  <c r="AB12" i="32"/>
  <c r="N12" i="31" s="1"/>
  <c r="AE12" i="32"/>
  <c r="Q12" i="31" s="1"/>
  <c r="D12" i="31"/>
  <c r="M12" i="31" s="1"/>
  <c r="AG12" i="32"/>
  <c r="AE33" i="32"/>
  <c r="Q33" i="31" s="1"/>
  <c r="AD33" i="32"/>
  <c r="P33" i="31" s="1"/>
  <c r="AC33" i="32"/>
  <c r="O33" i="31" s="1"/>
  <c r="AB33" i="32"/>
  <c r="N33" i="31" s="1"/>
  <c r="D33" i="31"/>
  <c r="M33" i="31" s="1"/>
  <c r="AG33" i="32"/>
  <c r="AB37" i="32"/>
  <c r="N37" i="31" s="1"/>
  <c r="AE37" i="32"/>
  <c r="Q37" i="31" s="1"/>
  <c r="AD37" i="32"/>
  <c r="P37" i="31" s="1"/>
  <c r="AC37" i="32"/>
  <c r="O37" i="31" s="1"/>
  <c r="D37" i="31"/>
  <c r="M37" i="31" s="1"/>
  <c r="AG37" i="32"/>
  <c r="AD25" i="32"/>
  <c r="P25" i="31" s="1"/>
  <c r="AB25" i="32"/>
  <c r="N25" i="31" s="1"/>
  <c r="AC25" i="32"/>
  <c r="O25" i="31" s="1"/>
  <c r="AE25" i="32"/>
  <c r="Q25" i="31" s="1"/>
  <c r="D25" i="31"/>
  <c r="M25" i="31" s="1"/>
  <c r="AG25" i="32"/>
  <c r="AD19" i="32"/>
  <c r="P19" i="31" s="1"/>
  <c r="AE19" i="32"/>
  <c r="Q19" i="31" s="1"/>
  <c r="AC19" i="32"/>
  <c r="O19" i="31" s="1"/>
  <c r="AB19" i="32"/>
  <c r="N19" i="31" s="1"/>
  <c r="D19" i="31"/>
  <c r="M19" i="31" s="1"/>
  <c r="AG19" i="32"/>
  <c r="AE39" i="32"/>
  <c r="Q39" i="31" s="1"/>
  <c r="AC39" i="32"/>
  <c r="O39" i="31" s="1"/>
  <c r="AD39" i="32"/>
  <c r="P39" i="31" s="1"/>
  <c r="AB39" i="32"/>
  <c r="N39" i="31" s="1"/>
  <c r="D39" i="31"/>
  <c r="M39" i="31" s="1"/>
  <c r="AG39" i="32"/>
  <c r="AD24" i="32"/>
  <c r="P24" i="31" s="1"/>
  <c r="AE24" i="32"/>
  <c r="Q24" i="31" s="1"/>
  <c r="AC24" i="32"/>
  <c r="O24" i="31" s="1"/>
  <c r="AB24" i="32"/>
  <c r="N24" i="31" s="1"/>
  <c r="D24" i="31"/>
  <c r="M24" i="31" s="1"/>
  <c r="AG24" i="32"/>
  <c r="AE32" i="32"/>
  <c r="Q32" i="31" s="1"/>
  <c r="AB32" i="32"/>
  <c r="N32" i="31" s="1"/>
  <c r="AC32" i="32"/>
  <c r="O32" i="31" s="1"/>
  <c r="AD32" i="32"/>
  <c r="P32" i="31" s="1"/>
  <c r="D32" i="31"/>
  <c r="M32" i="31" s="1"/>
  <c r="AG32" i="32"/>
  <c r="AE36" i="32"/>
  <c r="Q36" i="31" s="1"/>
  <c r="AC36" i="32"/>
  <c r="O36" i="31" s="1"/>
  <c r="AB36" i="32"/>
  <c r="N36" i="31" s="1"/>
  <c r="AD36" i="32"/>
  <c r="P36" i="31" s="1"/>
  <c r="D36" i="31"/>
  <c r="M36" i="31" s="1"/>
  <c r="AG36" i="32"/>
  <c r="AD18" i="32"/>
  <c r="P18" i="31" s="1"/>
  <c r="AE18" i="32"/>
  <c r="Q18" i="31" s="1"/>
  <c r="AB18" i="32"/>
  <c r="N18" i="31" s="1"/>
  <c r="AC18" i="32"/>
  <c r="O18" i="31" s="1"/>
  <c r="D18" i="31"/>
  <c r="M18" i="31" s="1"/>
  <c r="AG18" i="32"/>
  <c r="AB21" i="32"/>
  <c r="N21" i="31" s="1"/>
  <c r="AC21" i="32"/>
  <c r="O21" i="31" s="1"/>
  <c r="AE21" i="32"/>
  <c r="Q21" i="31" s="1"/>
  <c r="AD21" i="32"/>
  <c r="P21" i="31" s="1"/>
  <c r="D21" i="31"/>
  <c r="M21" i="31" s="1"/>
  <c r="AG21" i="32"/>
  <c r="AE40" i="32"/>
  <c r="Q40" i="31" s="1"/>
  <c r="AB40" i="32"/>
  <c r="N40" i="31" s="1"/>
  <c r="AD40" i="32"/>
  <c r="P40" i="31" s="1"/>
  <c r="AC40" i="32"/>
  <c r="O40" i="31" s="1"/>
  <c r="D40" i="31"/>
  <c r="M40" i="31" s="1"/>
  <c r="AG40" i="32"/>
  <c r="AB9" i="32"/>
  <c r="AE9" i="32"/>
  <c r="AD9" i="32"/>
  <c r="AC9" i="32"/>
  <c r="AA46" i="32"/>
  <c r="D9" i="31"/>
  <c r="AG9" i="32"/>
  <c r="AD38" i="32"/>
  <c r="P38" i="31" s="1"/>
  <c r="AB38" i="32"/>
  <c r="N38" i="31" s="1"/>
  <c r="AE38" i="32"/>
  <c r="Q38" i="31" s="1"/>
  <c r="AC38" i="32"/>
  <c r="O38" i="31" s="1"/>
  <c r="D38" i="31"/>
  <c r="M38" i="31" s="1"/>
  <c r="AG38" i="32"/>
  <c r="AD30" i="32"/>
  <c r="P30" i="31" s="1"/>
  <c r="AC30" i="32"/>
  <c r="O30" i="31" s="1"/>
  <c r="AB30" i="32"/>
  <c r="N30" i="31" s="1"/>
  <c r="AE30" i="32"/>
  <c r="Q30" i="31" s="1"/>
  <c r="D30" i="31"/>
  <c r="M30" i="31" s="1"/>
  <c r="AG30" i="32"/>
  <c r="AB13" i="32"/>
  <c r="N13" i="31" s="1"/>
  <c r="AC13" i="32"/>
  <c r="O13" i="31" s="1"/>
  <c r="AD13" i="32"/>
  <c r="P13" i="31" s="1"/>
  <c r="AE13" i="32"/>
  <c r="Q13" i="31" s="1"/>
  <c r="D13" i="31"/>
  <c r="M13" i="31" s="1"/>
  <c r="AG13" i="32"/>
  <c r="AB35" i="32"/>
  <c r="N35" i="31" s="1"/>
  <c r="AE35" i="32"/>
  <c r="Q35" i="31" s="1"/>
  <c r="AC35" i="32"/>
  <c r="O35" i="31" s="1"/>
  <c r="AD35" i="32"/>
  <c r="P35" i="31" s="1"/>
  <c r="D35" i="31"/>
  <c r="M35" i="31" s="1"/>
  <c r="AG35" i="32"/>
  <c r="AD14" i="32"/>
  <c r="P14" i="31" s="1"/>
  <c r="AB14" i="32"/>
  <c r="N14" i="31" s="1"/>
  <c r="AE14" i="32"/>
  <c r="Q14" i="31" s="1"/>
  <c r="AC14" i="32"/>
  <c r="O14" i="31" s="1"/>
  <c r="D14" i="31"/>
  <c r="M14" i="31" s="1"/>
  <c r="AG14" i="32"/>
  <c r="AD43" i="32"/>
  <c r="P43" i="31" s="1"/>
  <c r="AE43" i="32"/>
  <c r="Q43" i="31" s="1"/>
  <c r="AB43" i="32"/>
  <c r="N43" i="31" s="1"/>
  <c r="AC43" i="32"/>
  <c r="O43" i="31" s="1"/>
  <c r="D43" i="31"/>
  <c r="M43" i="31" s="1"/>
  <c r="AG43" i="32"/>
  <c r="AB27" i="32"/>
  <c r="N27" i="31" s="1"/>
  <c r="AE27" i="32"/>
  <c r="Q27" i="31" s="1"/>
  <c r="AC27" i="32"/>
  <c r="O27" i="31" s="1"/>
  <c r="AD27" i="32"/>
  <c r="P27" i="31" s="1"/>
  <c r="D27" i="31"/>
  <c r="M27" i="31" s="1"/>
  <c r="AG27" i="32"/>
  <c r="M9" i="31" l="1"/>
  <c r="M46" i="31" s="1"/>
  <c r="C29" i="30" s="1"/>
  <c r="D21" i="29" s="1"/>
  <c r="D46" i="31"/>
  <c r="AI13" i="32"/>
  <c r="AK13" i="32" s="1"/>
  <c r="E13" i="31"/>
  <c r="S13" i="31" s="1"/>
  <c r="AI42" i="32"/>
  <c r="AK42" i="32" s="1"/>
  <c r="E42" i="31"/>
  <c r="S42" i="31" s="1"/>
  <c r="AI33" i="32"/>
  <c r="AK33" i="32" s="1"/>
  <c r="E33" i="31"/>
  <c r="S33" i="31" s="1"/>
  <c r="AI16" i="32"/>
  <c r="AK16" i="32" s="1"/>
  <c r="E16" i="31"/>
  <c r="S16" i="31" s="1"/>
  <c r="AI30" i="32"/>
  <c r="AK30" i="32" s="1"/>
  <c r="E30" i="31"/>
  <c r="S30" i="31" s="1"/>
  <c r="AI19" i="32"/>
  <c r="AK19" i="32" s="1"/>
  <c r="E19" i="31"/>
  <c r="S19" i="31" s="1"/>
  <c r="AI17" i="32"/>
  <c r="AK17" i="32" s="1"/>
  <c r="E17" i="31"/>
  <c r="S17" i="31" s="1"/>
  <c r="AI15" i="32"/>
  <c r="AK15" i="32" s="1"/>
  <c r="E15" i="31"/>
  <c r="S15" i="31" s="1"/>
  <c r="AE46" i="32"/>
  <c r="Q9" i="31"/>
  <c r="Q46" i="31" s="1"/>
  <c r="M35" i="30" s="1"/>
  <c r="D25" i="29" s="1"/>
  <c r="AI21" i="32"/>
  <c r="AK21" i="32" s="1"/>
  <c r="E21" i="31"/>
  <c r="S21" i="31" s="1"/>
  <c r="AI38" i="32"/>
  <c r="AK38" i="32" s="1"/>
  <c r="E38" i="31"/>
  <c r="S38" i="31" s="1"/>
  <c r="AI26" i="32"/>
  <c r="AK26" i="32" s="1"/>
  <c r="E26" i="31"/>
  <c r="S26" i="31" s="1"/>
  <c r="O9" i="31"/>
  <c r="O46" i="31" s="1"/>
  <c r="E35" i="30" s="1"/>
  <c r="D23" i="29" s="1"/>
  <c r="AC46" i="32"/>
  <c r="AI31" i="32"/>
  <c r="AK31" i="32" s="1"/>
  <c r="E31" i="31"/>
  <c r="S31" i="31" s="1"/>
  <c r="AD46" i="32"/>
  <c r="P9" i="31"/>
  <c r="P46" i="31" s="1"/>
  <c r="K35" i="30" s="1"/>
  <c r="D24" i="29" s="1"/>
  <c r="AI40" i="32"/>
  <c r="AK40" i="32" s="1"/>
  <c r="E40" i="31"/>
  <c r="S40" i="31" s="1"/>
  <c r="AI34" i="32"/>
  <c r="AK34" i="32" s="1"/>
  <c r="E34" i="31"/>
  <c r="S34" i="31" s="1"/>
  <c r="AI25" i="32"/>
  <c r="AK25" i="32" s="1"/>
  <c r="E25" i="31"/>
  <c r="S25" i="31" s="1"/>
  <c r="AI20" i="32"/>
  <c r="AK20" i="32" s="1"/>
  <c r="E20" i="31"/>
  <c r="S20" i="31" s="1"/>
  <c r="AI24" i="32"/>
  <c r="AK24" i="32" s="1"/>
  <c r="E24" i="31"/>
  <c r="S24" i="31" s="1"/>
  <c r="AI29" i="32"/>
  <c r="AK29" i="32" s="1"/>
  <c r="E29" i="31"/>
  <c r="S29" i="31" s="1"/>
  <c r="AI11" i="32"/>
  <c r="AK11" i="32" s="1"/>
  <c r="E11" i="31"/>
  <c r="S11" i="31" s="1"/>
  <c r="AI12" i="32"/>
  <c r="AK12" i="32" s="1"/>
  <c r="E12" i="31"/>
  <c r="S12" i="31" s="1"/>
  <c r="AI41" i="32"/>
  <c r="AK41" i="32" s="1"/>
  <c r="E41" i="31"/>
  <c r="S41" i="31" s="1"/>
  <c r="AI27" i="32"/>
  <c r="AK27" i="32" s="1"/>
  <c r="E27" i="31"/>
  <c r="S27" i="31" s="1"/>
  <c r="AI37" i="32"/>
  <c r="AK37" i="32" s="1"/>
  <c r="E37" i="31"/>
  <c r="S37" i="31" s="1"/>
  <c r="AI14" i="32"/>
  <c r="AK14" i="32" s="1"/>
  <c r="E14" i="31"/>
  <c r="S14" i="31" s="1"/>
  <c r="AI45" i="32"/>
  <c r="AK45" i="32" s="1"/>
  <c r="E45" i="31"/>
  <c r="S45" i="31" s="1"/>
  <c r="AI35" i="32"/>
  <c r="AK35" i="32" s="1"/>
  <c r="E35" i="31"/>
  <c r="S35" i="31" s="1"/>
  <c r="AI18" i="32"/>
  <c r="AK18" i="32" s="1"/>
  <c r="E18" i="31"/>
  <c r="S18" i="31" s="1"/>
  <c r="AI28" i="32"/>
  <c r="AK28" i="32" s="1"/>
  <c r="E28" i="31"/>
  <c r="S28" i="31" s="1"/>
  <c r="AI44" i="32"/>
  <c r="AK44" i="32" s="1"/>
  <c r="E44" i="31"/>
  <c r="S44" i="31" s="1"/>
  <c r="AI39" i="32"/>
  <c r="AK39" i="32" s="1"/>
  <c r="E39" i="31"/>
  <c r="S39" i="31" s="1"/>
  <c r="AI23" i="32"/>
  <c r="AK23" i="32" s="1"/>
  <c r="E23" i="31"/>
  <c r="S23" i="31" s="1"/>
  <c r="AI43" i="32"/>
  <c r="AK43" i="32" s="1"/>
  <c r="E43" i="31"/>
  <c r="S43" i="31" s="1"/>
  <c r="AI36" i="32"/>
  <c r="AK36" i="32" s="1"/>
  <c r="E36" i="31"/>
  <c r="S36" i="31" s="1"/>
  <c r="AI22" i="32"/>
  <c r="AK22" i="32" s="1"/>
  <c r="E22" i="31"/>
  <c r="S22" i="31" s="1"/>
  <c r="AB46" i="32"/>
  <c r="N9" i="31"/>
  <c r="N46" i="31" s="1"/>
  <c r="C35" i="30" s="1"/>
  <c r="D22" i="29" s="1"/>
  <c r="AI32" i="32"/>
  <c r="AK32" i="32" s="1"/>
  <c r="E32" i="31"/>
  <c r="S32" i="31" s="1"/>
  <c r="AI10" i="32"/>
  <c r="AK10" i="32" s="1"/>
  <c r="E10" i="31"/>
  <c r="S10" i="31" s="1"/>
  <c r="AI9" i="32"/>
  <c r="AG46" i="32"/>
  <c r="E9" i="31"/>
  <c r="U24" i="31" l="1"/>
  <c r="W24" i="31" s="1"/>
  <c r="U25" i="31"/>
  <c r="W25" i="31" s="1"/>
  <c r="U20" i="31"/>
  <c r="W20" i="31" s="1"/>
  <c r="U16" i="31"/>
  <c r="W16" i="31" s="1"/>
  <c r="U21" i="31"/>
  <c r="W21" i="31" s="1"/>
  <c r="U22" i="31"/>
  <c r="W22" i="31" s="1"/>
  <c r="U18" i="31"/>
  <c r="W18" i="31" s="1"/>
  <c r="U12" i="31"/>
  <c r="W12" i="31" s="1"/>
  <c r="U42" i="31"/>
  <c r="W42" i="31" s="1"/>
  <c r="AK9" i="32"/>
  <c r="AK46" i="32" s="1"/>
  <c r="AI46" i="32"/>
  <c r="U19" i="31"/>
  <c r="W19" i="31" s="1"/>
  <c r="U30" i="31"/>
  <c r="W30" i="31" s="1"/>
  <c r="U32" i="31"/>
  <c r="W32" i="31" s="1"/>
  <c r="U38" i="31"/>
  <c r="W38" i="31" s="1"/>
  <c r="U28" i="31"/>
  <c r="W28" i="31" s="1"/>
  <c r="U41" i="31"/>
  <c r="W41" i="31" s="1"/>
  <c r="U40" i="31"/>
  <c r="W40" i="31" s="1"/>
  <c r="U35" i="31"/>
  <c r="W35" i="31" s="1"/>
  <c r="U13" i="31"/>
  <c r="W13" i="31" s="1"/>
  <c r="U23" i="31"/>
  <c r="W23" i="31" s="1"/>
  <c r="U10" i="31"/>
  <c r="W10" i="31" s="1"/>
  <c r="U39" i="31"/>
  <c r="W39" i="31" s="1"/>
  <c r="U27" i="31"/>
  <c r="W27" i="31" s="1"/>
  <c r="U34" i="31"/>
  <c r="W34" i="31" s="1"/>
  <c r="U36" i="31"/>
  <c r="W36" i="31" s="1"/>
  <c r="U43" i="31"/>
  <c r="W43" i="31" s="1"/>
  <c r="U26" i="31"/>
  <c r="W26" i="31" s="1"/>
  <c r="U44" i="31"/>
  <c r="W44" i="31" s="1"/>
  <c r="U33" i="31"/>
  <c r="W33" i="31" s="1"/>
  <c r="U15" i="31"/>
  <c r="W15" i="31" s="1"/>
  <c r="U11" i="31"/>
  <c r="W11" i="31" s="1"/>
  <c r="U45" i="31"/>
  <c r="W45" i="31" s="1"/>
  <c r="U17" i="31"/>
  <c r="W17" i="31" s="1"/>
  <c r="U14" i="31"/>
  <c r="W14" i="31" s="1"/>
  <c r="U37" i="31"/>
  <c r="W37" i="31" s="1"/>
  <c r="S9" i="31"/>
  <c r="E46" i="31"/>
  <c r="U29" i="31"/>
  <c r="W29" i="31" s="1"/>
  <c r="U31" i="31"/>
  <c r="W31" i="31" s="1"/>
  <c r="U9" i="31" l="1"/>
  <c r="S46" i="31"/>
  <c r="AL39" i="32"/>
  <c r="AM39" i="32" s="1"/>
  <c r="AL18" i="32"/>
  <c r="AM18" i="32" s="1"/>
  <c r="AL29" i="32"/>
  <c r="AM29" i="32" s="1"/>
  <c r="AL16" i="32"/>
  <c r="AM16" i="32" s="1"/>
  <c r="AL42" i="32"/>
  <c r="AM42" i="32" s="1"/>
  <c r="AL17" i="32"/>
  <c r="AM17" i="32" s="1"/>
  <c r="AL32" i="32"/>
  <c r="AM32" i="32" s="1"/>
  <c r="AL33" i="32"/>
  <c r="AM33" i="32" s="1"/>
  <c r="AL22" i="32"/>
  <c r="AM22" i="32" s="1"/>
  <c r="AL43" i="32"/>
  <c r="AM43" i="32" s="1"/>
  <c r="AL37" i="32"/>
  <c r="AM37" i="32" s="1"/>
  <c r="AL35" i="32"/>
  <c r="AM35" i="32" s="1"/>
  <c r="AL10" i="32"/>
  <c r="AM10" i="32" s="1"/>
  <c r="AL15" i="32"/>
  <c r="AM15" i="32" s="1"/>
  <c r="AL21" i="32"/>
  <c r="AM21" i="32" s="1"/>
  <c r="AL36" i="32"/>
  <c r="AM36" i="32" s="1"/>
  <c r="AL34" i="32"/>
  <c r="AM34" i="32" s="1"/>
  <c r="AL38" i="32"/>
  <c r="AM38" i="32" s="1"/>
  <c r="AL27" i="32"/>
  <c r="AM27" i="32" s="1"/>
  <c r="AL45" i="32"/>
  <c r="AM45" i="32" s="1"/>
  <c r="AL20" i="32"/>
  <c r="AM20" i="32" s="1"/>
  <c r="AL9" i="32"/>
  <c r="AL23" i="32"/>
  <c r="AM23" i="32" s="1"/>
  <c r="AL14" i="32"/>
  <c r="AM14" i="32" s="1"/>
  <c r="AL12" i="32"/>
  <c r="AM12" i="32" s="1"/>
  <c r="AL41" i="32"/>
  <c r="AM41" i="32" s="1"/>
  <c r="AL30" i="32"/>
  <c r="AM30" i="32" s="1"/>
  <c r="AL31" i="32"/>
  <c r="AM31" i="32" s="1"/>
  <c r="AL40" i="32"/>
  <c r="AM40" i="32" s="1"/>
  <c r="AL25" i="32"/>
  <c r="AM25" i="32" s="1"/>
  <c r="AL28" i="32"/>
  <c r="AM28" i="32" s="1"/>
  <c r="AL44" i="32"/>
  <c r="AM44" i="32" s="1"/>
  <c r="AL26" i="32"/>
  <c r="AM26" i="32" s="1"/>
  <c r="AL13" i="32"/>
  <c r="AM13" i="32" s="1"/>
  <c r="AL24" i="32"/>
  <c r="AM24" i="32" s="1"/>
  <c r="AL19" i="32"/>
  <c r="AM19" i="32" s="1"/>
  <c r="AL11" i="32"/>
  <c r="AM11" i="32" s="1"/>
  <c r="AM9" i="32" l="1"/>
  <c r="AL46" i="32"/>
  <c r="W9" i="31"/>
  <c r="W46" i="31" s="1"/>
  <c r="U46" i="31"/>
  <c r="V24" i="30" s="1"/>
  <c r="X43" i="31" l="1"/>
  <c r="Y43" i="31" s="1"/>
  <c r="X41" i="31"/>
  <c r="Y41" i="31" s="1"/>
  <c r="X36" i="31"/>
  <c r="Y36" i="31" s="1"/>
  <c r="X33" i="31"/>
  <c r="Y33" i="31" s="1"/>
  <c r="X24" i="31"/>
  <c r="Y24" i="31" s="1"/>
  <c r="X23" i="31"/>
  <c r="Y23" i="31" s="1"/>
  <c r="X35" i="31"/>
  <c r="Y35" i="31" s="1"/>
  <c r="X39" i="31"/>
  <c r="Y39" i="31" s="1"/>
  <c r="X10" i="31"/>
  <c r="Y10" i="31" s="1"/>
  <c r="X27" i="31"/>
  <c r="Y27" i="31" s="1"/>
  <c r="X15" i="31"/>
  <c r="Y15" i="31" s="1"/>
  <c r="X25" i="31"/>
  <c r="Y25" i="31" s="1"/>
  <c r="X34" i="31"/>
  <c r="Y34" i="31" s="1"/>
  <c r="X37" i="31"/>
  <c r="Y37" i="31" s="1"/>
  <c r="X16" i="31"/>
  <c r="Y16" i="31" s="1"/>
  <c r="X30" i="31"/>
  <c r="Y30" i="31" s="1"/>
  <c r="X40" i="31"/>
  <c r="Y40" i="31" s="1"/>
  <c r="X28" i="31"/>
  <c r="Y28" i="31" s="1"/>
  <c r="X22" i="31"/>
  <c r="Y22" i="31" s="1"/>
  <c r="X14" i="31"/>
  <c r="Y14" i="31" s="1"/>
  <c r="X17" i="31"/>
  <c r="Y17" i="31" s="1"/>
  <c r="X45" i="31"/>
  <c r="Y45" i="31" s="1"/>
  <c r="W29" i="30"/>
  <c r="X13" i="31"/>
  <c r="Y13" i="31" s="1"/>
  <c r="X9" i="31"/>
  <c r="X20" i="31"/>
  <c r="Y20" i="31" s="1"/>
  <c r="X42" i="31"/>
  <c r="Y42" i="31" s="1"/>
  <c r="X11" i="31"/>
  <c r="Y11" i="31" s="1"/>
  <c r="X19" i="31"/>
  <c r="Y19" i="31" s="1"/>
  <c r="X44" i="31"/>
  <c r="Y44" i="31" s="1"/>
  <c r="X38" i="31"/>
  <c r="Y38" i="31" s="1"/>
  <c r="X32" i="31"/>
  <c r="Y32" i="31" s="1"/>
  <c r="X26" i="31"/>
  <c r="Y26" i="31" s="1"/>
  <c r="X18" i="31"/>
  <c r="Y18" i="31" s="1"/>
  <c r="X12" i="31"/>
  <c r="Y12" i="31" s="1"/>
  <c r="X21" i="31"/>
  <c r="Y21" i="31" s="1"/>
  <c r="X29" i="31"/>
  <c r="Y29" i="31" s="1"/>
  <c r="X31" i="31"/>
  <c r="Y31" i="31" s="1"/>
  <c r="AN9" i="32" a="1"/>
  <c r="AM46" i="32"/>
  <c r="AN42" i="32" l="1"/>
  <c r="AN13" i="32"/>
  <c r="AN22" i="32"/>
  <c r="AN39" i="32"/>
  <c r="AN30" i="32"/>
  <c r="AN12" i="32"/>
  <c r="AN9" i="32"/>
  <c r="AN32" i="32"/>
  <c r="AN29" i="32"/>
  <c r="AN31" i="32"/>
  <c r="AN27" i="32"/>
  <c r="AN28" i="32"/>
  <c r="AN26" i="32"/>
  <c r="AN21" i="32"/>
  <c r="AN45" i="32"/>
  <c r="AN20" i="32"/>
  <c r="AN24" i="32"/>
  <c r="AN33" i="32"/>
  <c r="AN44" i="32"/>
  <c r="AN23" i="32"/>
  <c r="AN37" i="32"/>
  <c r="AN19" i="32"/>
  <c r="AN36" i="32"/>
  <c r="AN18" i="32"/>
  <c r="AN25" i="32"/>
  <c r="AN17" i="32"/>
  <c r="AN34" i="32"/>
  <c r="AN41" i="32"/>
  <c r="AN11" i="32"/>
  <c r="AN10" i="32"/>
  <c r="AN43" i="32"/>
  <c r="AN14" i="32"/>
  <c r="AN35" i="32"/>
  <c r="AN16" i="32"/>
  <c r="AN38" i="32"/>
  <c r="AN15" i="32"/>
  <c r="AN40" i="32"/>
  <c r="Y9" i="31"/>
  <c r="X46" i="31"/>
  <c r="W35" i="30" s="1"/>
  <c r="AR33" i="32" l="1"/>
  <c r="AO33" i="32"/>
  <c r="AP33" i="32"/>
  <c r="AQ33" i="32"/>
  <c r="AT33" i="32"/>
  <c r="AP20" i="32"/>
  <c r="AO20" i="32"/>
  <c r="AR20" i="32"/>
  <c r="AQ20" i="32"/>
  <c r="AT20" i="32"/>
  <c r="AO21" i="32"/>
  <c r="AP21" i="32"/>
  <c r="AR21" i="32"/>
  <c r="AQ21" i="32"/>
  <c r="AT21" i="32"/>
  <c r="AQ14" i="32"/>
  <c r="AP14" i="32"/>
  <c r="AO14" i="32"/>
  <c r="AR14" i="32"/>
  <c r="AT14" i="32"/>
  <c r="AQ43" i="32"/>
  <c r="AR43" i="32"/>
  <c r="AP43" i="32"/>
  <c r="AO43" i="32"/>
  <c r="AT43" i="32"/>
  <c r="AO31" i="32"/>
  <c r="AQ31" i="32"/>
  <c r="AR31" i="32"/>
  <c r="AP31" i="32"/>
  <c r="AT31" i="32"/>
  <c r="AR41" i="32"/>
  <c r="AQ41" i="32"/>
  <c r="AP41" i="32"/>
  <c r="AO41" i="32"/>
  <c r="AT41" i="32"/>
  <c r="AR34" i="32"/>
  <c r="AO34" i="32"/>
  <c r="AP34" i="32"/>
  <c r="AQ34" i="32"/>
  <c r="AT34" i="32"/>
  <c r="AP12" i="32"/>
  <c r="AQ12" i="32"/>
  <c r="AO12" i="32"/>
  <c r="AR12" i="32"/>
  <c r="AT12" i="32"/>
  <c r="AQ25" i="32"/>
  <c r="AO25" i="32"/>
  <c r="AP25" i="32"/>
  <c r="AR25" i="32"/>
  <c r="AT25" i="32"/>
  <c r="AR18" i="32"/>
  <c r="AO18" i="32"/>
  <c r="AQ18" i="32"/>
  <c r="AP18" i="32"/>
  <c r="AT18" i="32"/>
  <c r="AR39" i="32"/>
  <c r="AP39" i="32"/>
  <c r="AQ39" i="32"/>
  <c r="AO39" i="32"/>
  <c r="AT39" i="32"/>
  <c r="AR23" i="32"/>
  <c r="AO23" i="32"/>
  <c r="AP23" i="32"/>
  <c r="AQ23" i="32"/>
  <c r="AT23" i="32"/>
  <c r="AO44" i="32"/>
  <c r="AR44" i="32"/>
  <c r="AP44" i="32"/>
  <c r="AQ44" i="32"/>
  <c r="AT44" i="32"/>
  <c r="AR40" i="32"/>
  <c r="AO40" i="32"/>
  <c r="AP40" i="32"/>
  <c r="AQ40" i="32"/>
  <c r="AT40" i="32"/>
  <c r="AP15" i="32"/>
  <c r="AO15" i="32"/>
  <c r="AR15" i="32"/>
  <c r="AQ15" i="32"/>
  <c r="AT15" i="32"/>
  <c r="AQ45" i="32"/>
  <c r="AR45" i="32"/>
  <c r="AO45" i="32"/>
  <c r="AP45" i="32"/>
  <c r="AT45" i="32"/>
  <c r="AQ26" i="32"/>
  <c r="AO26" i="32"/>
  <c r="AP26" i="32"/>
  <c r="AR26" i="32"/>
  <c r="AT26" i="32"/>
  <c r="AR29" i="32"/>
  <c r="AP29" i="32"/>
  <c r="AQ29" i="32"/>
  <c r="AO29" i="32"/>
  <c r="AT29" i="32"/>
  <c r="AQ36" i="32"/>
  <c r="AP36" i="32"/>
  <c r="AO36" i="32"/>
  <c r="AR36" i="32"/>
  <c r="AT36" i="32"/>
  <c r="AQ19" i="32"/>
  <c r="AP19" i="32"/>
  <c r="AR19" i="32"/>
  <c r="AO19" i="32"/>
  <c r="AT19" i="32"/>
  <c r="AR13" i="32"/>
  <c r="AQ13" i="32"/>
  <c r="AP13" i="32"/>
  <c r="AO13" i="32"/>
  <c r="AT13" i="32"/>
  <c r="Z9" i="31" a="1"/>
  <c r="Y46" i="31"/>
  <c r="W40" i="30" s="1"/>
  <c r="AP24" i="32"/>
  <c r="AQ24" i="32"/>
  <c r="AO24" i="32"/>
  <c r="AR24" i="32"/>
  <c r="AT24" i="32"/>
  <c r="AQ38" i="32"/>
  <c r="AP38" i="32"/>
  <c r="AO38" i="32"/>
  <c r="AR38" i="32"/>
  <c r="AT38" i="32"/>
  <c r="AQ16" i="32"/>
  <c r="AR16" i="32"/>
  <c r="AO16" i="32"/>
  <c r="AP16" i="32"/>
  <c r="AT16" i="32"/>
  <c r="AP35" i="32"/>
  <c r="AQ35" i="32"/>
  <c r="AR35" i="32"/>
  <c r="AO35" i="32"/>
  <c r="AT35" i="32"/>
  <c r="AO28" i="32"/>
  <c r="AR28" i="32"/>
  <c r="AQ28" i="32"/>
  <c r="AP28" i="32"/>
  <c r="AT28" i="32"/>
  <c r="AP27" i="32"/>
  <c r="AQ27" i="32"/>
  <c r="AR27" i="32"/>
  <c r="AO27" i="32"/>
  <c r="AT27" i="32"/>
  <c r="AO10" i="32"/>
  <c r="AQ10" i="32"/>
  <c r="AP10" i="32"/>
  <c r="AR10" i="32"/>
  <c r="AT10" i="32"/>
  <c r="AP11" i="32"/>
  <c r="AQ11" i="32"/>
  <c r="AR11" i="32"/>
  <c r="AO11" i="32"/>
  <c r="AT11" i="32"/>
  <c r="AO32" i="32"/>
  <c r="AP32" i="32"/>
  <c r="AR32" i="32"/>
  <c r="AQ32" i="32"/>
  <c r="AT32" i="32"/>
  <c r="AO9" i="32"/>
  <c r="AP9" i="32"/>
  <c r="AQ9" i="32"/>
  <c r="AR9" i="32"/>
  <c r="AN46" i="32"/>
  <c r="AT9" i="32"/>
  <c r="AQ17" i="32"/>
  <c r="AR17" i="32"/>
  <c r="AP17" i="32"/>
  <c r="AO17" i="32"/>
  <c r="AT17" i="32"/>
  <c r="AP30" i="32"/>
  <c r="AQ30" i="32"/>
  <c r="AO30" i="32"/>
  <c r="AR30" i="32"/>
  <c r="AT30" i="32"/>
  <c r="AR22" i="32"/>
  <c r="AP22" i="32"/>
  <c r="AO22" i="32"/>
  <c r="AQ22" i="32"/>
  <c r="AT22" i="32"/>
  <c r="AP37" i="32"/>
  <c r="AQ37" i="32"/>
  <c r="AO37" i="32"/>
  <c r="AR37" i="32"/>
  <c r="AT37" i="32"/>
  <c r="AO42" i="32"/>
  <c r="AR42" i="32"/>
  <c r="AQ42" i="32"/>
  <c r="AP42" i="32"/>
  <c r="AT42" i="32"/>
  <c r="AQ46" i="32" l="1"/>
  <c r="Z42" i="31"/>
  <c r="Z30" i="31"/>
  <c r="Z31" i="31"/>
  <c r="Z43" i="31"/>
  <c r="Z32" i="31"/>
  <c r="Z38" i="31"/>
  <c r="Z40" i="31"/>
  <c r="Z22" i="31"/>
  <c r="Z21" i="31"/>
  <c r="Z41" i="31"/>
  <c r="Z11" i="31"/>
  <c r="Z26" i="31"/>
  <c r="Z9" i="31"/>
  <c r="Z25" i="31"/>
  <c r="Z15" i="31"/>
  <c r="Z39" i="31"/>
  <c r="Z20" i="31"/>
  <c r="Z27" i="31"/>
  <c r="Z44" i="31"/>
  <c r="Z35" i="31"/>
  <c r="Z33" i="31"/>
  <c r="Z14" i="31"/>
  <c r="Z23" i="31"/>
  <c r="Z10" i="31"/>
  <c r="Z45" i="31"/>
  <c r="Z16" i="31"/>
  <c r="Z37" i="31"/>
  <c r="Z34" i="31"/>
  <c r="Z12" i="31"/>
  <c r="Z19" i="31"/>
  <c r="Z24" i="31"/>
  <c r="Z13" i="31"/>
  <c r="Z29" i="31"/>
  <c r="Z36" i="31"/>
  <c r="Z18" i="31"/>
  <c r="Z17" i="31"/>
  <c r="Z28" i="31"/>
  <c r="AT46" i="32"/>
  <c r="AO46" i="32"/>
  <c r="AP46" i="32"/>
  <c r="AR46" i="32"/>
  <c r="AC26" i="31" l="1"/>
  <c r="AD26" i="31"/>
  <c r="AB26" i="31"/>
  <c r="AA26" i="31"/>
  <c r="AF26" i="31"/>
  <c r="AD44" i="31"/>
  <c r="AC44" i="31"/>
  <c r="AB44" i="31"/>
  <c r="AA44" i="31"/>
  <c r="AF44" i="31"/>
  <c r="AA17" i="31"/>
  <c r="AB17" i="31"/>
  <c r="AD17" i="31"/>
  <c r="AC17" i="31"/>
  <c r="AF17" i="31"/>
  <c r="AC18" i="31"/>
  <c r="AA18" i="31"/>
  <c r="AB18" i="31"/>
  <c r="AD18" i="31"/>
  <c r="AF18" i="31"/>
  <c r="AD36" i="31"/>
  <c r="AB36" i="31"/>
  <c r="AC36" i="31"/>
  <c r="AA36" i="31"/>
  <c r="AF36" i="31"/>
  <c r="AC9" i="31"/>
  <c r="AD9" i="31"/>
  <c r="AA9" i="31"/>
  <c r="AB9" i="31"/>
  <c r="Z46" i="31"/>
  <c r="C40" i="30" s="1"/>
  <c r="E21" i="29" s="1"/>
  <c r="G21" i="29" s="1"/>
  <c r="AF9" i="31"/>
  <c r="AA12" i="31"/>
  <c r="AC12" i="31"/>
  <c r="AB12" i="31"/>
  <c r="AD12" i="31"/>
  <c r="AF12" i="31"/>
  <c r="AA43" i="31"/>
  <c r="AB43" i="31"/>
  <c r="AC43" i="31"/>
  <c r="AD43" i="31"/>
  <c r="AF43" i="31"/>
  <c r="AC27" i="31"/>
  <c r="AA27" i="31"/>
  <c r="AB27" i="31"/>
  <c r="AD27" i="31"/>
  <c r="AF27" i="31"/>
  <c r="AC28" i="31"/>
  <c r="AD28" i="31"/>
  <c r="AA28" i="31"/>
  <c r="AB28" i="31"/>
  <c r="AF28" i="31"/>
  <c r="AD20" i="31"/>
  <c r="AC20" i="31"/>
  <c r="AB20" i="31"/>
  <c r="AA20" i="31"/>
  <c r="AF20" i="31"/>
  <c r="AD39" i="31"/>
  <c r="AB39" i="31"/>
  <c r="AA39" i="31"/>
  <c r="AC39" i="31"/>
  <c r="AF39" i="31"/>
  <c r="AD25" i="31"/>
  <c r="AC25" i="31"/>
  <c r="AB25" i="31"/>
  <c r="AA25" i="31"/>
  <c r="AF25" i="31"/>
  <c r="AC11" i="31"/>
  <c r="AA11" i="31"/>
  <c r="AD11" i="31"/>
  <c r="AB11" i="31"/>
  <c r="AF11" i="31"/>
  <c r="AB21" i="31"/>
  <c r="AD21" i="31"/>
  <c r="AC21" i="31"/>
  <c r="AA21" i="31"/>
  <c r="AF21" i="31"/>
  <c r="AD16" i="31"/>
  <c r="AB16" i="31"/>
  <c r="AC16" i="31"/>
  <c r="AA16" i="31"/>
  <c r="AF16" i="31"/>
  <c r="AB45" i="31"/>
  <c r="AD45" i="31"/>
  <c r="AA45" i="31"/>
  <c r="AC45" i="31"/>
  <c r="AF45" i="31"/>
  <c r="AC23" i="31"/>
  <c r="AB23" i="31"/>
  <c r="AD23" i="31"/>
  <c r="AA23" i="31"/>
  <c r="AF23" i="31"/>
  <c r="AB31" i="31"/>
  <c r="AA31" i="31"/>
  <c r="AD31" i="31"/>
  <c r="AC31" i="31"/>
  <c r="AF31" i="31"/>
  <c r="AA15" i="31"/>
  <c r="AC15" i="31"/>
  <c r="AB15" i="31"/>
  <c r="AD15" i="31"/>
  <c r="AF15" i="31"/>
  <c r="AC29" i="31"/>
  <c r="AA29" i="31"/>
  <c r="AD29" i="31"/>
  <c r="AB29" i="31"/>
  <c r="AF29" i="31"/>
  <c r="AD13" i="31"/>
  <c r="AA13" i="31"/>
  <c r="AC13" i="31"/>
  <c r="AB13" i="31"/>
  <c r="AF13" i="31"/>
  <c r="AA24" i="31"/>
  <c r="AD24" i="31"/>
  <c r="AC24" i="31"/>
  <c r="AB24" i="31"/>
  <c r="AF24" i="31"/>
  <c r="AC41" i="31"/>
  <c r="AB41" i="31"/>
  <c r="AA41" i="31"/>
  <c r="AD41" i="31"/>
  <c r="AF41" i="31"/>
  <c r="AC37" i="31"/>
  <c r="AD37" i="31"/>
  <c r="AB37" i="31"/>
  <c r="AA37" i="31"/>
  <c r="AF37" i="31"/>
  <c r="AD38" i="31"/>
  <c r="AB38" i="31"/>
  <c r="AC38" i="31"/>
  <c r="AA38" i="31"/>
  <c r="AF38" i="31"/>
  <c r="AB10" i="31"/>
  <c r="AD10" i="31"/>
  <c r="AC10" i="31"/>
  <c r="AA10" i="31"/>
  <c r="AF10" i="31"/>
  <c r="AB14" i="31"/>
  <c r="AC14" i="31"/>
  <c r="AD14" i="31"/>
  <c r="AA14" i="31"/>
  <c r="AF14" i="31"/>
  <c r="AC30" i="31"/>
  <c r="AB30" i="31"/>
  <c r="AA30" i="31"/>
  <c r="AD30" i="31"/>
  <c r="AF30" i="31"/>
  <c r="AB35" i="31"/>
  <c r="AA35" i="31"/>
  <c r="AD35" i="31"/>
  <c r="AC35" i="31"/>
  <c r="AF35" i="31"/>
  <c r="AC19" i="31"/>
  <c r="AB19" i="31"/>
  <c r="AD19" i="31"/>
  <c r="AA19" i="31"/>
  <c r="AF19" i="31"/>
  <c r="AB34" i="31"/>
  <c r="AD34" i="31"/>
  <c r="AC34" i="31"/>
  <c r="AA34" i="31"/>
  <c r="AF34" i="31"/>
  <c r="AD22" i="31"/>
  <c r="AB22" i="31"/>
  <c r="AA22" i="31"/>
  <c r="AC22" i="31"/>
  <c r="AF22" i="31"/>
  <c r="AD40" i="31"/>
  <c r="AA40" i="31"/>
  <c r="AC40" i="31"/>
  <c r="AB40" i="31"/>
  <c r="AF40" i="31"/>
  <c r="AA32" i="31"/>
  <c r="AB32" i="31"/>
  <c r="AC32" i="31"/>
  <c r="AD32" i="31"/>
  <c r="AF32" i="31"/>
  <c r="AD33" i="31"/>
  <c r="AC33" i="31"/>
  <c r="AA33" i="31"/>
  <c r="AB33" i="31"/>
  <c r="AF33" i="31"/>
  <c r="AD42" i="31"/>
  <c r="AB42" i="31"/>
  <c r="AA42" i="31"/>
  <c r="AC42" i="31"/>
  <c r="AF42" i="31"/>
  <c r="AA46" i="31" l="1"/>
  <c r="C46" i="30" s="1"/>
  <c r="E22" i="29" s="1"/>
  <c r="G22" i="29" s="1"/>
  <c r="AD46" i="31"/>
  <c r="M46" i="30" s="1"/>
  <c r="E25" i="29" s="1"/>
  <c r="G25" i="29" s="1"/>
  <c r="AB46" i="31"/>
  <c r="E46" i="30" s="1"/>
  <c r="E23" i="29" s="1"/>
  <c r="G23" i="29" s="1"/>
  <c r="AC46" i="31"/>
  <c r="K46" i="30" s="1"/>
  <c r="E24" i="29" s="1"/>
  <c r="G24" i="29" s="1"/>
  <c r="AF46" i="31"/>
</calcChain>
</file>

<file path=xl/sharedStrings.xml><?xml version="1.0" encoding="utf-8"?>
<sst xmlns="http://schemas.openxmlformats.org/spreadsheetml/2006/main" count="1879" uniqueCount="468">
  <si>
    <t>家計外消費支出（列）</t>
  </si>
  <si>
    <t>民間消費支出</t>
  </si>
  <si>
    <t>一般政府消費支出</t>
  </si>
  <si>
    <t>在庫純増</t>
  </si>
  <si>
    <t>最終需要計</t>
  </si>
  <si>
    <t>01</t>
  </si>
  <si>
    <t>06</t>
  </si>
  <si>
    <t>11</t>
  </si>
  <si>
    <t>15</t>
  </si>
  <si>
    <t>16</t>
  </si>
  <si>
    <t>20</t>
  </si>
  <si>
    <t>21</t>
  </si>
  <si>
    <t>22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</si>
  <si>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</si>
  <si>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</si>
  <si>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</si>
  <si>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</si>
  <si>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</si>
  <si>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</si>
  <si>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</si>
  <si>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</si>
  <si>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</si>
  <si>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35</t>
  </si>
  <si>
    <t>パルプ・紙・木製品</t>
  </si>
  <si>
    <t>対事業所サービス</t>
  </si>
  <si>
    <t>対個人サービス</t>
  </si>
  <si>
    <t>需要合計</t>
  </si>
  <si>
    <t>その他の製造工業製品</t>
  </si>
  <si>
    <t>自給率</t>
    <rPh sb="0" eb="3">
      <t>ジキュウリツ</t>
    </rPh>
    <phoneticPr fontId="2"/>
  </si>
  <si>
    <t>電気機械</t>
  </si>
  <si>
    <t>建設</t>
  </si>
  <si>
    <t>鉱業</t>
  </si>
  <si>
    <t>繊維製品</t>
  </si>
  <si>
    <t>化学製品</t>
  </si>
  <si>
    <t>石油・石炭製品</t>
  </si>
  <si>
    <t>窯業・土石製品</t>
  </si>
  <si>
    <t>鉄鋼</t>
  </si>
  <si>
    <t>非鉄金属</t>
  </si>
  <si>
    <t>金属製品</t>
  </si>
  <si>
    <t>輸送機械</t>
  </si>
  <si>
    <t>電力・ガス・熱供給</t>
  </si>
  <si>
    <t>商業</t>
  </si>
  <si>
    <t>金融・保険</t>
  </si>
  <si>
    <t>不動産</t>
  </si>
  <si>
    <t>公務</t>
  </si>
  <si>
    <t>教育・研究</t>
  </si>
  <si>
    <t>事務用品</t>
  </si>
  <si>
    <t>分類不明</t>
  </si>
  <si>
    <t>消費支出額</t>
    <rPh sb="0" eb="2">
      <t>ショウヒ</t>
    </rPh>
    <rPh sb="2" eb="4">
      <t>シシュツ</t>
    </rPh>
    <rPh sb="4" eb="5">
      <t>ガク</t>
    </rPh>
    <phoneticPr fontId="2"/>
  </si>
  <si>
    <t>民間消費支出構成比</t>
    <rPh sb="0" eb="2">
      <t>ミンカン</t>
    </rPh>
    <rPh sb="2" eb="4">
      <t>ショウヒ</t>
    </rPh>
    <rPh sb="4" eb="6">
      <t>シシュツ</t>
    </rPh>
    <rPh sb="6" eb="9">
      <t>コウセイヒ</t>
    </rPh>
    <phoneticPr fontId="2"/>
  </si>
  <si>
    <t>民間消費による需要増加額</t>
    <rPh sb="0" eb="2">
      <t>ミンカン</t>
    </rPh>
    <rPh sb="2" eb="4">
      <t>ショウヒ</t>
    </rPh>
    <rPh sb="7" eb="9">
      <t>ジュヨウ</t>
    </rPh>
    <rPh sb="9" eb="11">
      <t>ゾウカ</t>
    </rPh>
    <rPh sb="11" eb="12">
      <t>ガク</t>
    </rPh>
    <phoneticPr fontId="2"/>
  </si>
  <si>
    <t>総合効果</t>
    <rPh sb="0" eb="2">
      <t>ソウゴウ</t>
    </rPh>
    <rPh sb="2" eb="4">
      <t>コウカ</t>
    </rPh>
    <phoneticPr fontId="2"/>
  </si>
  <si>
    <t>飲食料品</t>
  </si>
  <si>
    <t>電子部品</t>
  </si>
  <si>
    <t>情報通信</t>
  </si>
  <si>
    <t>内生部門計</t>
  </si>
  <si>
    <t>34</t>
  </si>
  <si>
    <t/>
  </si>
  <si>
    <t>行　　　和　</t>
    <phoneticPr fontId="2"/>
  </si>
  <si>
    <t xml:space="preserve"> 感応度係数　</t>
    <phoneticPr fontId="2"/>
  </si>
  <si>
    <t>列和</t>
    <rPh sb="0" eb="1">
      <t>レツ</t>
    </rPh>
    <rPh sb="1" eb="2">
      <t>ワ</t>
    </rPh>
    <phoneticPr fontId="2"/>
  </si>
  <si>
    <t>影響力係数</t>
    <rPh sb="0" eb="3">
      <t>エイキョウリョク</t>
    </rPh>
    <rPh sb="3" eb="5">
      <t>ケイスウ</t>
    </rPh>
    <phoneticPr fontId="2"/>
  </si>
  <si>
    <t>雇用者</t>
    <rPh sb="0" eb="3">
      <t>コヨウシャ</t>
    </rPh>
    <phoneticPr fontId="2"/>
  </si>
  <si>
    <t>雇用係数</t>
    <rPh sb="0" eb="2">
      <t>コヨウ</t>
    </rPh>
    <rPh sb="2" eb="4">
      <t>ケイスウ</t>
    </rPh>
    <phoneticPr fontId="2"/>
  </si>
  <si>
    <t>部　門　名</t>
  </si>
  <si>
    <t>商業マージン率</t>
  </si>
  <si>
    <t>貨物運賃率</t>
  </si>
  <si>
    <t>合　　計</t>
  </si>
  <si>
    <t>商業マージン率＝商業マージン額/需要合計</t>
    <rPh sb="0" eb="2">
      <t>ショウギョウ</t>
    </rPh>
    <rPh sb="6" eb="7">
      <t>リツ</t>
    </rPh>
    <rPh sb="8" eb="10">
      <t>ショウギョウ</t>
    </rPh>
    <rPh sb="14" eb="15">
      <t>ガク</t>
    </rPh>
    <rPh sb="16" eb="18">
      <t>ジュヨウ</t>
    </rPh>
    <rPh sb="18" eb="20">
      <t>ゴウケイ</t>
    </rPh>
    <phoneticPr fontId="2"/>
  </si>
  <si>
    <t>貨物運賃率＝貨物運賃額/需要合計</t>
    <rPh sb="0" eb="2">
      <t>カモツ</t>
    </rPh>
    <rPh sb="2" eb="4">
      <t>ウンチン</t>
    </rPh>
    <rPh sb="4" eb="5">
      <t>リツ</t>
    </rPh>
    <rPh sb="6" eb="8">
      <t>カモツ</t>
    </rPh>
    <rPh sb="8" eb="10">
      <t>ウンチン</t>
    </rPh>
    <rPh sb="10" eb="11">
      <t>ガク</t>
    </rPh>
    <rPh sb="12" eb="14">
      <t>ジュヨウ</t>
    </rPh>
    <rPh sb="14" eb="16">
      <t>ゴウケイ</t>
    </rPh>
    <phoneticPr fontId="2"/>
  </si>
  <si>
    <t>購入者価格・県内需要のみ</t>
    <rPh sb="0" eb="3">
      <t>コウニュウシャ</t>
    </rPh>
    <rPh sb="3" eb="5">
      <t>カカク</t>
    </rPh>
    <rPh sb="6" eb="8">
      <t>ケンナイ</t>
    </rPh>
    <rPh sb="8" eb="10">
      <t>ジュヨウ</t>
    </rPh>
    <phoneticPr fontId="2"/>
  </si>
  <si>
    <t>生産者価格</t>
    <rPh sb="0" eb="3">
      <t>セイサンシャ</t>
    </rPh>
    <rPh sb="3" eb="5">
      <t>カカク</t>
    </rPh>
    <phoneticPr fontId="2"/>
  </si>
  <si>
    <t>購入者価格・県内県外需要</t>
    <rPh sb="0" eb="3">
      <t>コウニュウシャ</t>
    </rPh>
    <rPh sb="3" eb="5">
      <t>カカク</t>
    </rPh>
    <rPh sb="6" eb="8">
      <t>ケンナイ</t>
    </rPh>
    <rPh sb="8" eb="10">
      <t>ケンガイ</t>
    </rPh>
    <rPh sb="10" eb="12">
      <t>ジュヨウ</t>
    </rPh>
    <phoneticPr fontId="2"/>
  </si>
  <si>
    <t>直接効果</t>
    <rPh sb="0" eb="2">
      <t>チョクセツ</t>
    </rPh>
    <rPh sb="2" eb="4">
      <t>コウカ</t>
    </rPh>
    <phoneticPr fontId="2"/>
  </si>
  <si>
    <t>県内需要増加額計</t>
    <rPh sb="0" eb="2">
      <t>ケンナイ</t>
    </rPh>
    <rPh sb="2" eb="4">
      <t>ジュヨウ</t>
    </rPh>
    <rPh sb="4" eb="7">
      <t>ゾウカガク</t>
    </rPh>
    <rPh sb="7" eb="8">
      <t>ケイ</t>
    </rPh>
    <phoneticPr fontId="2"/>
  </si>
  <si>
    <t>家計外消費支出（行）</t>
  </si>
  <si>
    <t>雇用者所得</t>
  </si>
  <si>
    <t>39</t>
  </si>
  <si>
    <t>営業余剰</t>
  </si>
  <si>
    <t>資本減耗引当</t>
  </si>
  <si>
    <t>41</t>
  </si>
  <si>
    <t>（控除）経常補助金</t>
  </si>
  <si>
    <t>粗付加価値部門計</t>
  </si>
  <si>
    <t>57</t>
  </si>
  <si>
    <t>雇用者所得率</t>
    <rPh sb="0" eb="3">
      <t>コヨウシャ</t>
    </rPh>
    <rPh sb="3" eb="6">
      <t>ショトクリツ</t>
    </rPh>
    <phoneticPr fontId="2"/>
  </si>
  <si>
    <t>購入者価格→生産者価格</t>
    <rPh sb="0" eb="3">
      <t>コウニュウシャ</t>
    </rPh>
    <rPh sb="3" eb="5">
      <t>カカク</t>
    </rPh>
    <rPh sb="6" eb="9">
      <t>セイサンシャ</t>
    </rPh>
    <rPh sb="9" eb="11">
      <t>カカク</t>
    </rPh>
    <phoneticPr fontId="2"/>
  </si>
  <si>
    <t>就業係数</t>
    <rPh sb="0" eb="2">
      <t>シュウギョウ</t>
    </rPh>
    <rPh sb="2" eb="4">
      <t>ケイスウ</t>
    </rPh>
    <phoneticPr fontId="2"/>
  </si>
  <si>
    <t>（（経済波及効果測定ツール））</t>
    <rPh sb="2" eb="4">
      <t>ケイザイ</t>
    </rPh>
    <rPh sb="4" eb="6">
      <t>ハキュウ</t>
    </rPh>
    <rPh sb="6" eb="8">
      <t>コウカ</t>
    </rPh>
    <rPh sb="8" eb="10">
      <t>ソクテイ</t>
    </rPh>
    <phoneticPr fontId="2"/>
  </si>
  <si>
    <t>部門名</t>
    <rPh sb="0" eb="2">
      <t>ブモン</t>
    </rPh>
    <rPh sb="2" eb="3">
      <t>メイ</t>
    </rPh>
    <phoneticPr fontId="2"/>
  </si>
  <si>
    <t>需要額計</t>
    <rPh sb="0" eb="2">
      <t>ジュヨウ</t>
    </rPh>
    <rPh sb="2" eb="3">
      <t>ガク</t>
    </rPh>
    <rPh sb="3" eb="4">
      <t>ケイ</t>
    </rPh>
    <phoneticPr fontId="2"/>
  </si>
  <si>
    <t>合　　計</t>
    <rPh sb="0" eb="1">
      <t>ゴウ</t>
    </rPh>
    <rPh sb="3" eb="4">
      <t>ケイ</t>
    </rPh>
    <phoneticPr fontId="2"/>
  </si>
  <si>
    <t>購入者価格</t>
    <rPh sb="0" eb="3">
      <t>コウニュウシャ</t>
    </rPh>
    <rPh sb="3" eb="5">
      <t>カカク</t>
    </rPh>
    <phoneticPr fontId="2"/>
  </si>
  <si>
    <t>直接県内需要額</t>
    <rPh sb="0" eb="2">
      <t>チョクセツ</t>
    </rPh>
    <rPh sb="2" eb="4">
      <t>ケンナイ</t>
    </rPh>
    <rPh sb="4" eb="6">
      <t>ジュヨウ</t>
    </rPh>
    <rPh sb="6" eb="7">
      <t>ガク</t>
    </rPh>
    <phoneticPr fontId="2"/>
  </si>
  <si>
    <t>億円</t>
    <rPh sb="0" eb="2">
      <t>オクエン</t>
    </rPh>
    <phoneticPr fontId="2"/>
  </si>
  <si>
    <t>百万円</t>
    <rPh sb="0" eb="1">
      <t>ヒャク</t>
    </rPh>
    <rPh sb="1" eb="3">
      <t>マンエン</t>
    </rPh>
    <phoneticPr fontId="2"/>
  </si>
  <si>
    <t>十万円</t>
    <rPh sb="0" eb="1">
      <t>ジュウ</t>
    </rPh>
    <rPh sb="1" eb="3">
      <t>マンエン</t>
    </rPh>
    <phoneticPr fontId="2"/>
  </si>
  <si>
    <t>万円</t>
    <rPh sb="0" eb="2">
      <t>マンエン</t>
    </rPh>
    <phoneticPr fontId="2"/>
  </si>
  <si>
    <t>千円</t>
    <rPh sb="0" eb="2">
      <t>センエン</t>
    </rPh>
    <phoneticPr fontId="2"/>
  </si>
  <si>
    <t>円</t>
    <rPh sb="0" eb="1">
      <t>エン</t>
    </rPh>
    <phoneticPr fontId="2"/>
  </si>
  <si>
    <t>千万円</t>
    <rPh sb="0" eb="2">
      <t>センマン</t>
    </rPh>
    <rPh sb="2" eb="3">
      <t>エン</t>
    </rPh>
    <phoneticPr fontId="2"/>
  </si>
  <si>
    <t>②単位を選択</t>
    <rPh sb="1" eb="3">
      <t>タンイ</t>
    </rPh>
    <rPh sb="4" eb="6">
      <t>センタク</t>
    </rPh>
    <phoneticPr fontId="2"/>
  </si>
  <si>
    <t>商業マージン額</t>
    <rPh sb="0" eb="2">
      <t>ショウギョウ</t>
    </rPh>
    <rPh sb="6" eb="7">
      <t>ガク</t>
    </rPh>
    <phoneticPr fontId="2"/>
  </si>
  <si>
    <t>貨物運賃額</t>
    <rPh sb="0" eb="2">
      <t>カモツ</t>
    </rPh>
    <rPh sb="2" eb="4">
      <t>ウンチン</t>
    </rPh>
    <rPh sb="4" eb="5">
      <t>ガク</t>
    </rPh>
    <phoneticPr fontId="2"/>
  </si>
  <si>
    <t>県内需要額</t>
    <rPh sb="0" eb="2">
      <t>ケンナイ</t>
    </rPh>
    <rPh sb="2" eb="4">
      <t>ジュヨウ</t>
    </rPh>
    <rPh sb="4" eb="5">
      <t>ガク</t>
    </rPh>
    <phoneticPr fontId="2"/>
  </si>
  <si>
    <t>総括表</t>
    <rPh sb="0" eb="2">
      <t>ソウカツ</t>
    </rPh>
    <rPh sb="2" eb="3">
      <t>ヒョウ</t>
    </rPh>
    <phoneticPr fontId="12"/>
  </si>
  <si>
    <t>分析事例</t>
  </si>
  <si>
    <t>課所(配属)名</t>
    <rPh sb="3" eb="5">
      <t>ハイゾク</t>
    </rPh>
    <phoneticPr fontId="12"/>
  </si>
  <si>
    <t>担当者名</t>
    <rPh sb="3" eb="4">
      <t>メイ</t>
    </rPh>
    <phoneticPr fontId="12"/>
  </si>
  <si>
    <t>連絡先</t>
    <rPh sb="0" eb="3">
      <t>レンラクサキ</t>
    </rPh>
    <phoneticPr fontId="12"/>
  </si>
  <si>
    <t>４　分析結果</t>
  </si>
  <si>
    <t>生産誘発額</t>
  </si>
  <si>
    <t>第１次波及効果</t>
    <rPh sb="3" eb="5">
      <t>ハキュウ</t>
    </rPh>
    <phoneticPr fontId="12"/>
  </si>
  <si>
    <t>第２次波及効果</t>
    <rPh sb="3" eb="5">
      <t>ハキュウ</t>
    </rPh>
    <phoneticPr fontId="12"/>
  </si>
  <si>
    <t>直接効果</t>
  </si>
  <si>
    <t>民間消費支出増加額</t>
    <rPh sb="0" eb="2">
      <t>ミンカン</t>
    </rPh>
    <phoneticPr fontId="12"/>
  </si>
  <si>
    <t xml:space="preserve"> 粗付加価値誘発額(第１次)</t>
    <rPh sb="10" eb="11">
      <t>ダイ</t>
    </rPh>
    <rPh sb="12" eb="13">
      <t>ジ</t>
    </rPh>
    <phoneticPr fontId="12"/>
  </si>
  <si>
    <t>雇用者所得誘発額(第１次)</t>
    <rPh sb="9" eb="10">
      <t>ダイ</t>
    </rPh>
    <rPh sb="11" eb="12">
      <t>ジ</t>
    </rPh>
    <phoneticPr fontId="12"/>
  </si>
  <si>
    <t>生産誘発額(第２次)</t>
    <rPh sb="6" eb="7">
      <t>ダイ</t>
    </rPh>
    <rPh sb="8" eb="9">
      <t>ジ</t>
    </rPh>
    <phoneticPr fontId="12"/>
  </si>
  <si>
    <t xml:space="preserve"> 粗付加価値誘発額(第２次)</t>
    <rPh sb="10" eb="11">
      <t>ダイ</t>
    </rPh>
    <rPh sb="12" eb="13">
      <t>ジ</t>
    </rPh>
    <phoneticPr fontId="12"/>
  </si>
  <si>
    <t>雇用者所得誘発額(第２次)</t>
    <rPh sb="9" eb="10">
      <t>ダイ</t>
    </rPh>
    <rPh sb="11" eb="12">
      <t>ジ</t>
    </rPh>
    <phoneticPr fontId="12"/>
  </si>
  <si>
    <t>経済波及効果フロー図</t>
    <rPh sb="0" eb="2">
      <t>ケイザイ</t>
    </rPh>
    <rPh sb="2" eb="6">
      <t>ハキュウコウカ</t>
    </rPh>
    <rPh sb="9" eb="10">
      <t>ズ</t>
    </rPh>
    <phoneticPr fontId="12"/>
  </si>
  <si>
    <t>分析事例</t>
    <rPh sb="0" eb="2">
      <t>ブンセキ</t>
    </rPh>
    <rPh sb="2" eb="4">
      <t>ジレイ</t>
    </rPh>
    <phoneticPr fontId="2"/>
  </si>
  <si>
    <t>総合効果</t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</si>
  <si>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12"/>
  </si>
  <si>
    <t>２　分析担当者</t>
    <rPh sb="4" eb="7">
      <t>タントウシャ</t>
    </rPh>
    <phoneticPr fontId="12"/>
  </si>
  <si>
    <t>うち粗付加価値誘発額</t>
    <rPh sb="7" eb="9">
      <t>ユウハツ</t>
    </rPh>
    <phoneticPr fontId="12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</si>
  <si>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2"/>
  </si>
  <si>
    <t>うち県内最終需要増加額
　　　（＝直接効果）</t>
    <rPh sb="4" eb="6">
      <t>サイシュウ</t>
    </rPh>
    <rPh sb="17" eb="19">
      <t>チョクセツ</t>
    </rPh>
    <rPh sb="19" eb="21">
      <t>コウカ</t>
    </rPh>
    <phoneticPr fontId="12"/>
  </si>
  <si>
    <t>購入者価格・県内県外含む</t>
    <rPh sb="0" eb="3">
      <t>コウニュウシャ</t>
    </rPh>
    <rPh sb="3" eb="5">
      <t>カカク</t>
    </rPh>
    <rPh sb="6" eb="8">
      <t>ケンナイ</t>
    </rPh>
    <rPh sb="8" eb="10">
      <t>ケンガイ</t>
    </rPh>
    <rPh sb="10" eb="11">
      <t>フク</t>
    </rPh>
    <phoneticPr fontId="2"/>
  </si>
  <si>
    <t>県外へ</t>
    <phoneticPr fontId="12"/>
  </si>
  <si>
    <t>与件データ</t>
    <rPh sb="0" eb="2">
      <t>ヨケン</t>
    </rPh>
    <phoneticPr fontId="2"/>
  </si>
  <si>
    <t>県内最終需要増加額（＝直接効果）</t>
    <rPh sb="2" eb="4">
      <t>サイシュウ</t>
    </rPh>
    <rPh sb="11" eb="13">
      <t>チョクセツ</t>
    </rPh>
    <rPh sb="13" eb="15">
      <t>コウカ</t>
    </rPh>
    <phoneticPr fontId="12"/>
  </si>
  <si>
    <t>*（投入係数）</t>
    <phoneticPr fontId="12"/>
  </si>
  <si>
    <t>*(粗付加価値率)</t>
    <phoneticPr fontId="12"/>
  </si>
  <si>
    <t>*(雇用者所得率)</t>
    <phoneticPr fontId="12"/>
  </si>
  <si>
    <t>原材料投入額</t>
    <rPh sb="0" eb="3">
      <t>ゲンザイリョウ</t>
    </rPh>
    <rPh sb="3" eb="5">
      <t>トウニュウ</t>
    </rPh>
    <rPh sb="5" eb="6">
      <t>ガク</t>
    </rPh>
    <phoneticPr fontId="12"/>
  </si>
  <si>
    <t>粗付加価値誘発額</t>
    <phoneticPr fontId="12"/>
  </si>
  <si>
    <t>雇用者所得誘発額</t>
    <phoneticPr fontId="12"/>
  </si>
  <si>
    <t>(ﾏｰｼﾞﾝ調整後)*(自給率)</t>
    <rPh sb="6" eb="8">
      <t>チョウセイ</t>
    </rPh>
    <rPh sb="8" eb="9">
      <t>ゴ</t>
    </rPh>
    <rPh sb="12" eb="15">
      <t>ジキュウリツ</t>
    </rPh>
    <phoneticPr fontId="2"/>
  </si>
  <si>
    <t>*(自給率)</t>
    <phoneticPr fontId="12"/>
  </si>
  <si>
    <t>*(消費性向)</t>
    <rPh sb="4" eb="6">
      <t>セイコウ</t>
    </rPh>
    <phoneticPr fontId="12"/>
  </si>
  <si>
    <t>*(開放経済型逆行列係数)</t>
    <rPh sb="4" eb="6">
      <t>ケイザイ</t>
    </rPh>
    <phoneticPr fontId="12"/>
  </si>
  <si>
    <t>生産誘発額(第１次間接)</t>
    <rPh sb="6" eb="7">
      <t>ダイ</t>
    </rPh>
    <rPh sb="8" eb="9">
      <t>ジ</t>
    </rPh>
    <rPh sb="9" eb="11">
      <t>カンセツ</t>
    </rPh>
    <phoneticPr fontId="12"/>
  </si>
  <si>
    <t>原材料投入額</t>
    <rPh sb="0" eb="3">
      <t>ゲンザイリョウ</t>
    </rPh>
    <rPh sb="3" eb="5">
      <t>トウニュウ</t>
    </rPh>
    <rPh sb="5" eb="6">
      <t>ガク</t>
    </rPh>
    <phoneticPr fontId="2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</si>
  <si>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2"/>
  </si>
  <si>
    <t>第１次間接波及効果</t>
    <rPh sb="3" eb="5">
      <t>カンセツ</t>
    </rPh>
    <rPh sb="5" eb="7">
      <t>ハキュウ</t>
    </rPh>
    <phoneticPr fontId="12"/>
  </si>
  <si>
    <t>*(消費パターン)</t>
    <phoneticPr fontId="12"/>
  </si>
  <si>
    <t>第２次間接波及効果</t>
    <rPh sb="3" eb="5">
      <t>カンセツ</t>
    </rPh>
    <rPh sb="5" eb="7">
      <t>ハキュウ</t>
    </rPh>
    <phoneticPr fontId="12"/>
  </si>
  <si>
    <t>県内需要増加額（第１次）</t>
    <rPh sb="2" eb="4">
      <t>ジュヨウ</t>
    </rPh>
    <rPh sb="4" eb="7">
      <t>ゾウカガク</t>
    </rPh>
    <rPh sb="8" eb="9">
      <t>ダイ</t>
    </rPh>
    <rPh sb="10" eb="11">
      <t>ジ</t>
    </rPh>
    <phoneticPr fontId="12"/>
  </si>
  <si>
    <t>雇用者所得誘発額(直接＋第１次)</t>
    <phoneticPr fontId="12"/>
  </si>
  <si>
    <t>産業部門別民間消費支出増加額</t>
    <rPh sb="0" eb="2">
      <t>サンギョウ</t>
    </rPh>
    <rPh sb="2" eb="4">
      <t>ブモン</t>
    </rPh>
    <rPh sb="4" eb="5">
      <t>ベツ</t>
    </rPh>
    <rPh sb="5" eb="7">
      <t>ミンカン</t>
    </rPh>
    <rPh sb="7" eb="9">
      <t>ショウヒ</t>
    </rPh>
    <rPh sb="9" eb="11">
      <t>シシュツ</t>
    </rPh>
    <rPh sb="11" eb="14">
      <t>ゾウカガク</t>
    </rPh>
    <phoneticPr fontId="12"/>
  </si>
  <si>
    <t>県内需要増加額(第２次)</t>
    <rPh sb="2" eb="4">
      <t>ジュヨウ</t>
    </rPh>
    <rPh sb="4" eb="6">
      <t>ゾウカ</t>
    </rPh>
    <phoneticPr fontId="12"/>
  </si>
  <si>
    <t>*(就業係数)</t>
    <rPh sb="2" eb="4">
      <t>シュウギョウ</t>
    </rPh>
    <rPh sb="4" eb="6">
      <t>ケイスウ</t>
    </rPh>
    <phoneticPr fontId="12"/>
  </si>
  <si>
    <t>*(雇用係数)</t>
    <rPh sb="2" eb="4">
      <t>コヨウ</t>
    </rPh>
    <rPh sb="4" eb="6">
      <t>ケイスウ</t>
    </rPh>
    <phoneticPr fontId="12"/>
  </si>
  <si>
    <t>1次就業誘発者数</t>
    <rPh sb="1" eb="2">
      <t>ジ</t>
    </rPh>
    <rPh sb="2" eb="4">
      <t>シュウギョウ</t>
    </rPh>
    <rPh sb="4" eb="6">
      <t>ユウハツ</t>
    </rPh>
    <rPh sb="6" eb="7">
      <t>シャ</t>
    </rPh>
    <rPh sb="7" eb="8">
      <t>スウ</t>
    </rPh>
    <phoneticPr fontId="2"/>
  </si>
  <si>
    <t>直接就業者誘発者数</t>
    <rPh sb="0" eb="2">
      <t>チョクセツ</t>
    </rPh>
    <rPh sb="2" eb="5">
      <t>シュウギョウシャ</t>
    </rPh>
    <rPh sb="5" eb="7">
      <t>ユウハツ</t>
    </rPh>
    <rPh sb="7" eb="8">
      <t>シャ</t>
    </rPh>
    <rPh sb="8" eb="9">
      <t>スウ</t>
    </rPh>
    <phoneticPr fontId="2"/>
  </si>
  <si>
    <t>２次就業誘発者数</t>
    <rPh sb="1" eb="2">
      <t>ジ</t>
    </rPh>
    <rPh sb="2" eb="4">
      <t>シュウギョウ</t>
    </rPh>
    <rPh sb="4" eb="6">
      <t>ユウハツ</t>
    </rPh>
    <rPh sb="6" eb="7">
      <t>シャ</t>
    </rPh>
    <rPh sb="7" eb="8">
      <t>スウ</t>
    </rPh>
    <phoneticPr fontId="2"/>
  </si>
  <si>
    <t>需要増加額</t>
    <phoneticPr fontId="12"/>
  </si>
  <si>
    <t>うち雇用者所得誘発額</t>
    <phoneticPr fontId="2"/>
  </si>
  <si>
    <t>１　当初設定</t>
    <phoneticPr fontId="2"/>
  </si>
  <si>
    <t>(ﾏｰｼﾞﾝ調整)</t>
    <rPh sb="6" eb="8">
      <t>チョウセイ</t>
    </rPh>
    <phoneticPr fontId="2"/>
  </si>
  <si>
    <t>利用方法：①から③（必須）の手順に従って、必要事項を選択・入力してください。</t>
    <rPh sb="0" eb="2">
      <t>リヨウ</t>
    </rPh>
    <rPh sb="2" eb="4">
      <t>ホウホウ</t>
    </rPh>
    <rPh sb="10" eb="12">
      <t>ヒッス</t>
    </rPh>
    <rPh sb="14" eb="16">
      <t>テジュン</t>
    </rPh>
    <rPh sb="17" eb="18">
      <t>シタガ</t>
    </rPh>
    <rPh sb="21" eb="23">
      <t>ヒツヨウ</t>
    </rPh>
    <rPh sb="23" eb="25">
      <t>ジコウ</t>
    </rPh>
    <rPh sb="26" eb="28">
      <t>センタク</t>
    </rPh>
    <rPh sb="29" eb="31">
      <t>ニュウリョク</t>
    </rPh>
    <phoneticPr fontId="2"/>
  </si>
  <si>
    <t>可処分所得</t>
    <rPh sb="0" eb="3">
      <t>カショブン</t>
    </rPh>
    <rPh sb="3" eb="5">
      <t>ショトク</t>
    </rPh>
    <phoneticPr fontId="2"/>
  </si>
  <si>
    <t>平均消費性向</t>
    <rPh sb="0" eb="2">
      <t>ヘイキン</t>
    </rPh>
    <rPh sb="2" eb="4">
      <t>ショウヒ</t>
    </rPh>
    <rPh sb="4" eb="6">
      <t>セイコウ</t>
    </rPh>
    <phoneticPr fontId="2"/>
  </si>
  <si>
    <t>③消費性向を選択</t>
    <rPh sb="1" eb="3">
      <t>ショウヒ</t>
    </rPh>
    <rPh sb="3" eb="5">
      <t>セイコウ</t>
    </rPh>
    <rPh sb="6" eb="8">
      <t>センタク</t>
    </rPh>
    <phoneticPr fontId="2"/>
  </si>
  <si>
    <t>［入力値］</t>
    <rPh sb="1" eb="3">
      <t>ニュウリョク</t>
    </rPh>
    <rPh sb="3" eb="4">
      <t>チ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</si>
  <si>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</si>
  <si>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</si>
  <si>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</si>
  <si>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</si>
  <si>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［①*マージン率］</t>
    <rPh sb="7" eb="8">
      <t>リツ</t>
    </rPh>
    <phoneticPr fontId="2"/>
  </si>
  <si>
    <t>[①を②③で調整]</t>
    <rPh sb="6" eb="8">
      <t>チョウセイ</t>
    </rPh>
    <phoneticPr fontId="2"/>
  </si>
  <si>
    <t>①'</t>
  </si>
  <si>
    <t>②'</t>
  </si>
  <si>
    <t>③'</t>
  </si>
  <si>
    <t>④'</t>
  </si>
  <si>
    <t>⑤'</t>
  </si>
  <si>
    <t>①''</t>
  </si>
  <si>
    <t>［①'*マージン率］</t>
    <rPh sb="8" eb="9">
      <t>リツ</t>
    </rPh>
    <phoneticPr fontId="2"/>
  </si>
  <si>
    <t>[①'を②'③'で調整]</t>
    <rPh sb="9" eb="11">
      <t>チョウセイ</t>
    </rPh>
    <phoneticPr fontId="2"/>
  </si>
  <si>
    <t>［④'*自給率］</t>
    <rPh sb="4" eb="7">
      <t>ジキュウリツ</t>
    </rPh>
    <phoneticPr fontId="2"/>
  </si>
  <si>
    <t>⑥</t>
    <phoneticPr fontId="2"/>
  </si>
  <si>
    <t>⑦</t>
    <phoneticPr fontId="2"/>
  </si>
  <si>
    <t>⑧</t>
    <phoneticPr fontId="2"/>
  </si>
  <si>
    <t>［⑦*自給率］</t>
    <rPh sb="3" eb="6">
      <t>ジキュウリツ</t>
    </rPh>
    <phoneticPr fontId="2"/>
  </si>
  <si>
    <t>⑨</t>
    <phoneticPr fontId="2"/>
  </si>
  <si>
    <t>⑩</t>
    <phoneticPr fontId="2"/>
  </si>
  <si>
    <t>［⑥+⑨］</t>
    <phoneticPr fontId="2"/>
  </si>
  <si>
    <t>直接＋第１次</t>
    <rPh sb="0" eb="2">
      <t>チョクセツ</t>
    </rPh>
    <rPh sb="3" eb="4">
      <t>ダイ</t>
    </rPh>
    <rPh sb="5" eb="6">
      <t>ジ</t>
    </rPh>
    <phoneticPr fontId="2"/>
  </si>
  <si>
    <t>雇用者所得誘発額</t>
    <rPh sb="0" eb="3">
      <t>コヨウシャ</t>
    </rPh>
    <rPh sb="3" eb="5">
      <t>ショトク</t>
    </rPh>
    <rPh sb="5" eb="7">
      <t>ユウハツ</t>
    </rPh>
    <rPh sb="7" eb="8">
      <t>ガク</t>
    </rPh>
    <phoneticPr fontId="2"/>
  </si>
  <si>
    <t>⑪</t>
    <phoneticPr fontId="2"/>
  </si>
  <si>
    <t>［⑩*雇用者所得率］</t>
    <rPh sb="3" eb="6">
      <t>コヨウシャ</t>
    </rPh>
    <rPh sb="6" eb="9">
      <t>ショトクリツ</t>
    </rPh>
    <phoneticPr fontId="2"/>
  </si>
  <si>
    <t>⑫</t>
    <phoneticPr fontId="2"/>
  </si>
  <si>
    <t>[⑪*消費性向]</t>
    <rPh sb="3" eb="5">
      <t>ショウヒ</t>
    </rPh>
    <rPh sb="5" eb="7">
      <t>セイコウ</t>
    </rPh>
    <phoneticPr fontId="2"/>
  </si>
  <si>
    <t>⑬</t>
    <phoneticPr fontId="2"/>
  </si>
  <si>
    <t>[⑫*消費パターン]</t>
    <rPh sb="3" eb="5">
      <t>ショウヒ</t>
    </rPh>
    <phoneticPr fontId="2"/>
  </si>
  <si>
    <t>⑭</t>
    <phoneticPr fontId="2"/>
  </si>
  <si>
    <t>[⑬*自給率]</t>
    <rPh sb="3" eb="6">
      <t>ジキュウリツ</t>
    </rPh>
    <phoneticPr fontId="2"/>
  </si>
  <si>
    <t>⑮</t>
    <phoneticPr fontId="2"/>
  </si>
  <si>
    <t>⑯</t>
    <phoneticPr fontId="2"/>
  </si>
  <si>
    <t>[⑩+⑮]</t>
    <phoneticPr fontId="2"/>
  </si>
  <si>
    <t>生産誘発額
（第２次間接波及効果）</t>
    <rPh sb="0" eb="2">
      <t>セイサン</t>
    </rPh>
    <rPh sb="2" eb="5">
      <t>ユウハツガク</t>
    </rPh>
    <rPh sb="7" eb="8">
      <t>ダイ</t>
    </rPh>
    <rPh sb="9" eb="10">
      <t>ジ</t>
    </rPh>
    <rPh sb="10" eb="12">
      <t>カンセツ</t>
    </rPh>
    <rPh sb="12" eb="14">
      <t>ハキュウ</t>
    </rPh>
    <rPh sb="14" eb="16">
      <t>コウカ</t>
    </rPh>
    <phoneticPr fontId="2"/>
  </si>
  <si>
    <t>第１次間接波及効果</t>
    <rPh sb="0" eb="1">
      <t>ダイ</t>
    </rPh>
    <rPh sb="2" eb="3">
      <t>ジ</t>
    </rPh>
    <rPh sb="3" eb="5">
      <t>カンセツ</t>
    </rPh>
    <rPh sb="5" eb="9">
      <t>ハキュウコウカ</t>
    </rPh>
    <phoneticPr fontId="2"/>
  </si>
  <si>
    <t>生産誘発額
（第１次間接波及効果）</t>
    <rPh sb="0" eb="2">
      <t>セイサン</t>
    </rPh>
    <rPh sb="2" eb="5">
      <t>ユウハツガク</t>
    </rPh>
    <rPh sb="7" eb="8">
      <t>ダイ</t>
    </rPh>
    <rPh sb="9" eb="10">
      <t>ジ</t>
    </rPh>
    <rPh sb="10" eb="12">
      <t>カンセツ</t>
    </rPh>
    <rPh sb="12" eb="14">
      <t>ハキュウ</t>
    </rPh>
    <rPh sb="14" eb="16">
      <t>コウカ</t>
    </rPh>
    <phoneticPr fontId="2"/>
  </si>
  <si>
    <t>県内需要増加額
＋
第１次間接波及効果</t>
    <rPh sb="0" eb="2">
      <t>ケンナイ</t>
    </rPh>
    <rPh sb="2" eb="4">
      <t>ジュヨウ</t>
    </rPh>
    <rPh sb="4" eb="6">
      <t>ゾウカ</t>
    </rPh>
    <rPh sb="6" eb="7">
      <t>ガク</t>
    </rPh>
    <rPh sb="10" eb="11">
      <t>ダイ</t>
    </rPh>
    <rPh sb="12" eb="13">
      <t>ジ</t>
    </rPh>
    <rPh sb="13" eb="15">
      <t>カンセツ</t>
    </rPh>
    <rPh sb="15" eb="19">
      <t>ハキュウコウカ</t>
    </rPh>
    <phoneticPr fontId="2"/>
  </si>
  <si>
    <t>第２次間接波及効果</t>
    <rPh sb="0" eb="1">
      <t>ダイ</t>
    </rPh>
    <rPh sb="2" eb="3">
      <t>ジ</t>
    </rPh>
    <rPh sb="3" eb="5">
      <t>カンセツ</t>
    </rPh>
    <rPh sb="5" eb="9">
      <t>ハキュウコウカ</t>
    </rPh>
    <phoneticPr fontId="2"/>
  </si>
  <si>
    <t>民間消費による県内需要増加額</t>
    <rPh sb="0" eb="2">
      <t>ミンカン</t>
    </rPh>
    <rPh sb="2" eb="4">
      <t>ショウヒ</t>
    </rPh>
    <rPh sb="7" eb="9">
      <t>ケンナイ</t>
    </rPh>
    <rPh sb="9" eb="11">
      <t>ジュヨウ</t>
    </rPh>
    <rPh sb="11" eb="14">
      <t>ゾウカガク</t>
    </rPh>
    <phoneticPr fontId="2"/>
  </si>
  <si>
    <t>生産者価格
（＝直接県内需要額）</t>
    <rPh sb="0" eb="3">
      <t>セイサンシャ</t>
    </rPh>
    <rPh sb="3" eb="5">
      <t>カカク</t>
    </rPh>
    <rPh sb="8" eb="10">
      <t>チョクセツ</t>
    </rPh>
    <rPh sb="10" eb="12">
      <t>ケンナイ</t>
    </rPh>
    <rPh sb="12" eb="15">
      <t>ジュヨウガク</t>
    </rPh>
    <phoneticPr fontId="2"/>
  </si>
  <si>
    <t>雇用者所得→消費転換分</t>
    <rPh sb="0" eb="3">
      <t>コヨウシャ</t>
    </rPh>
    <rPh sb="3" eb="5">
      <t>ショトク</t>
    </rPh>
    <rPh sb="6" eb="8">
      <t>ショウヒ</t>
    </rPh>
    <rPh sb="8" eb="10">
      <t>テンカン</t>
    </rPh>
    <rPh sb="10" eb="11">
      <t>ブン</t>
    </rPh>
    <phoneticPr fontId="2"/>
  </si>
  <si>
    <t xml:space="preserve">              総括表、波及効果フロー図を添付資料として、ご利用ください。</t>
    <rPh sb="14" eb="16">
      <t>ソウカツ</t>
    </rPh>
    <rPh sb="16" eb="17">
      <t>ヒョウ</t>
    </rPh>
    <rPh sb="18" eb="20">
      <t>ハキュウ</t>
    </rPh>
    <rPh sb="20" eb="22">
      <t>コウカ</t>
    </rPh>
    <rPh sb="25" eb="26">
      <t>ズ</t>
    </rPh>
    <rPh sb="27" eb="29">
      <t>テンプ</t>
    </rPh>
    <rPh sb="29" eb="31">
      <t>シリョウ</t>
    </rPh>
    <rPh sb="36" eb="38">
      <t>リヨウ</t>
    </rPh>
    <phoneticPr fontId="2"/>
  </si>
  <si>
    <t>平均消費性向</t>
    <rPh sb="0" eb="2">
      <t>ヘイキン</t>
    </rPh>
    <rPh sb="2" eb="4">
      <t>ショウヒ</t>
    </rPh>
    <rPh sb="4" eb="6">
      <t>セイコウ</t>
    </rPh>
    <phoneticPr fontId="12"/>
  </si>
  <si>
    <t>【県産品のみ】</t>
    <rPh sb="1" eb="4">
      <t>ケンサンヒン</t>
    </rPh>
    <phoneticPr fontId="2"/>
  </si>
  <si>
    <t>【県内産品・県外品の区別なし】</t>
    <rPh sb="1" eb="3">
      <t>ケンナイ</t>
    </rPh>
    <rPh sb="3" eb="4">
      <t>サン</t>
    </rPh>
    <rPh sb="4" eb="5">
      <t>ヒン</t>
    </rPh>
    <rPh sb="6" eb="8">
      <t>ケンガイ</t>
    </rPh>
    <rPh sb="8" eb="9">
      <t>ヒン</t>
    </rPh>
    <rPh sb="10" eb="12">
      <t>クベツ</t>
    </rPh>
    <phoneticPr fontId="2"/>
  </si>
  <si>
    <t>生産者価格・県内需要のみ</t>
    <rPh sb="0" eb="3">
      <t>セイサンシャ</t>
    </rPh>
    <rPh sb="3" eb="5">
      <t>カカク</t>
    </rPh>
    <rPh sb="6" eb="8">
      <t>ケンナイ</t>
    </rPh>
    <rPh sb="8" eb="10">
      <t>ジュヨウ</t>
    </rPh>
    <phoneticPr fontId="2"/>
  </si>
  <si>
    <t>生産者価格・県内県外需要</t>
    <rPh sb="0" eb="3">
      <t>セイサンシャ</t>
    </rPh>
    <rPh sb="3" eb="5">
      <t>カカク</t>
    </rPh>
    <rPh sb="6" eb="8">
      <t>ケンナイ</t>
    </rPh>
    <rPh sb="8" eb="10">
      <t>ケンガイ</t>
    </rPh>
    <rPh sb="10" eb="12">
      <t>ジュヨウ</t>
    </rPh>
    <phoneticPr fontId="2"/>
  </si>
  <si>
    <t>①'''</t>
    <phoneticPr fontId="2"/>
  </si>
  <si>
    <t>②'''</t>
    <phoneticPr fontId="2"/>
  </si>
  <si>
    <t>［①'''*自給率］</t>
    <rPh sb="6" eb="9">
      <t>ジキュウリツ</t>
    </rPh>
    <phoneticPr fontId="2"/>
  </si>
  <si>
    <t>［④+⑤'＋①''+②'''］</t>
    <phoneticPr fontId="2"/>
  </si>
  <si>
    <t>生産者価格・県内県外含む</t>
    <rPh sb="0" eb="3">
      <t>セイサンシャ</t>
    </rPh>
    <rPh sb="3" eb="5">
      <t>カカク</t>
    </rPh>
    <rPh sb="6" eb="8">
      <t>ケンナイ</t>
    </rPh>
    <rPh sb="8" eb="10">
      <t>ケンガイ</t>
    </rPh>
    <rPh sb="10" eb="11">
      <t>フク</t>
    </rPh>
    <phoneticPr fontId="2"/>
  </si>
  <si>
    <t>*(自給率)</t>
    <phoneticPr fontId="2"/>
  </si>
  <si>
    <t>【生産額増】</t>
    <rPh sb="1" eb="4">
      <t>セイサンガク</t>
    </rPh>
    <rPh sb="4" eb="5">
      <t>ゾウ</t>
    </rPh>
    <phoneticPr fontId="2"/>
  </si>
  <si>
    <t>生産増加額
（直接効果）</t>
    <rPh sb="0" eb="2">
      <t>セイサン</t>
    </rPh>
    <rPh sb="2" eb="4">
      <t>ゾウカ</t>
    </rPh>
    <rPh sb="4" eb="5">
      <t>ガク</t>
    </rPh>
    <rPh sb="7" eb="9">
      <t>チョクセツ</t>
    </rPh>
    <rPh sb="9" eb="11">
      <t>コウカ</t>
    </rPh>
    <phoneticPr fontId="2"/>
  </si>
  <si>
    <t>需要増による経済効果</t>
    <rPh sb="0" eb="2">
      <t>ジュヨウ</t>
    </rPh>
    <rPh sb="2" eb="3">
      <t>ゾウ</t>
    </rPh>
    <rPh sb="6" eb="8">
      <t>ケイザイ</t>
    </rPh>
    <rPh sb="8" eb="10">
      <t>コウカ</t>
    </rPh>
    <phoneticPr fontId="2"/>
  </si>
  <si>
    <t>生産増による経済効果</t>
    <rPh sb="0" eb="2">
      <t>セイサン</t>
    </rPh>
    <rPh sb="2" eb="3">
      <t>ゾウ</t>
    </rPh>
    <rPh sb="6" eb="8">
      <t>ケイザイ</t>
    </rPh>
    <rPh sb="8" eb="10">
      <t>コウカ</t>
    </rPh>
    <phoneticPr fontId="2"/>
  </si>
  <si>
    <t>計</t>
    <rPh sb="0" eb="1">
      <t>ケイ</t>
    </rPh>
    <phoneticPr fontId="2"/>
  </si>
  <si>
    <t>a</t>
    <phoneticPr fontId="2"/>
  </si>
  <si>
    <t>b</t>
    <phoneticPr fontId="2"/>
  </si>
  <si>
    <t>c</t>
    <phoneticPr fontId="2"/>
  </si>
  <si>
    <t>［c-a］</t>
    <phoneticPr fontId="2"/>
  </si>
  <si>
    <t>d</t>
    <phoneticPr fontId="2"/>
  </si>
  <si>
    <t>e</t>
    <phoneticPr fontId="2"/>
  </si>
  <si>
    <t>[d*消費性向]</t>
    <rPh sb="3" eb="5">
      <t>ショウヒ</t>
    </rPh>
    <rPh sb="5" eb="7">
      <t>セイコウ</t>
    </rPh>
    <phoneticPr fontId="2"/>
  </si>
  <si>
    <t>f</t>
    <phoneticPr fontId="2"/>
  </si>
  <si>
    <t>[e*消費パターン]</t>
    <rPh sb="3" eb="5">
      <t>ショウヒ</t>
    </rPh>
    <phoneticPr fontId="2"/>
  </si>
  <si>
    <t>g</t>
    <phoneticPr fontId="2"/>
  </si>
  <si>
    <t>[f*自給率]</t>
    <rPh sb="3" eb="6">
      <t>ジキュウリツ</t>
    </rPh>
    <phoneticPr fontId="2"/>
  </si>
  <si>
    <t>h</t>
    <phoneticPr fontId="2"/>
  </si>
  <si>
    <t>i</t>
    <phoneticPr fontId="2"/>
  </si>
  <si>
    <t>[c+h]</t>
    <phoneticPr fontId="2"/>
  </si>
  <si>
    <t>生産誘発額
(直接＋第１次間接波及効果）</t>
    <rPh sb="0" eb="2">
      <t>セイサン</t>
    </rPh>
    <rPh sb="2" eb="5">
      <t>ユウハツガク</t>
    </rPh>
    <rPh sb="10" eb="11">
      <t>ダイ</t>
    </rPh>
    <rPh sb="12" eb="13">
      <t>ジ</t>
    </rPh>
    <phoneticPr fontId="2"/>
  </si>
  <si>
    <t>第１次間接波及効果</t>
    <rPh sb="0" eb="1">
      <t>ダイ</t>
    </rPh>
    <rPh sb="2" eb="3">
      <t>ジ</t>
    </rPh>
    <rPh sb="3" eb="5">
      <t>カンセツ</t>
    </rPh>
    <rPh sb="5" eb="7">
      <t>ハキュウ</t>
    </rPh>
    <rPh sb="7" eb="9">
      <t>コウカ</t>
    </rPh>
    <phoneticPr fontId="2"/>
  </si>
  <si>
    <t>県内需要増加額
（直接効果）</t>
    <rPh sb="0" eb="2">
      <t>ケンナイ</t>
    </rPh>
    <rPh sb="2" eb="4">
      <t>ジュヨウ</t>
    </rPh>
    <rPh sb="4" eb="6">
      <t>ゾウカ</t>
    </rPh>
    <rPh sb="6" eb="7">
      <t>ガク</t>
    </rPh>
    <rPh sb="9" eb="11">
      <t>チョクセツ</t>
    </rPh>
    <rPh sb="11" eb="13">
      <t>コウカ</t>
    </rPh>
    <phoneticPr fontId="2"/>
  </si>
  <si>
    <t>生産誘発額
（第１次間接波及効果）</t>
    <rPh sb="0" eb="2">
      <t>セイサン</t>
    </rPh>
    <rPh sb="2" eb="4">
      <t>ユウハツ</t>
    </rPh>
    <rPh sb="4" eb="5">
      <t>ガク</t>
    </rPh>
    <rPh sb="7" eb="8">
      <t>ダイ</t>
    </rPh>
    <rPh sb="9" eb="10">
      <t>ジ</t>
    </rPh>
    <rPh sb="10" eb="12">
      <t>カンセツ</t>
    </rPh>
    <rPh sb="12" eb="14">
      <t>ハキュウ</t>
    </rPh>
    <rPh sb="14" eb="16">
      <t>コウカ</t>
    </rPh>
    <phoneticPr fontId="2"/>
  </si>
  <si>
    <t>A</t>
    <phoneticPr fontId="2"/>
  </si>
  <si>
    <t>［A*雇用者所得率］</t>
    <rPh sb="3" eb="6">
      <t>コヨウシャ</t>
    </rPh>
    <rPh sb="6" eb="9">
      <t>ショトクリツ</t>
    </rPh>
    <phoneticPr fontId="2"/>
  </si>
  <si>
    <t>[B*消費性向]</t>
    <rPh sb="3" eb="5">
      <t>ショウヒ</t>
    </rPh>
    <rPh sb="5" eb="7">
      <t>セイコウ</t>
    </rPh>
    <phoneticPr fontId="2"/>
  </si>
  <si>
    <t>[C*消費パターン]</t>
    <rPh sb="3" eb="5">
      <t>ショウヒ</t>
    </rPh>
    <phoneticPr fontId="2"/>
  </si>
  <si>
    <t>[D*自給率]</t>
    <rPh sb="3" eb="6">
      <t>ジキュウリツ</t>
    </rPh>
    <phoneticPr fontId="2"/>
  </si>
  <si>
    <t>[E*逆行列係数]</t>
    <rPh sb="3" eb="6">
      <t>ギャクギョウレツ</t>
    </rPh>
    <rPh sb="6" eb="8">
      <t>ケイスウ</t>
    </rPh>
    <phoneticPr fontId="2"/>
  </si>
  <si>
    <t>［⑥＋⑨］</t>
    <phoneticPr fontId="2"/>
  </si>
  <si>
    <t>［⑩＋c］</t>
    <phoneticPr fontId="2"/>
  </si>
  <si>
    <t>生産増加額</t>
    <rPh sb="0" eb="2">
      <t>セイサン</t>
    </rPh>
    <rPh sb="2" eb="4">
      <t>ゾウカ</t>
    </rPh>
    <rPh sb="4" eb="5">
      <t>ガク</t>
    </rPh>
    <phoneticPr fontId="2"/>
  </si>
  <si>
    <t>生産増加額（＝直接効果）</t>
    <rPh sb="0" eb="2">
      <t>セイサン</t>
    </rPh>
    <rPh sb="2" eb="5">
      <t>ゾウカガク</t>
    </rPh>
    <rPh sb="7" eb="9">
      <t>チョクセツ</t>
    </rPh>
    <rPh sb="9" eb="11">
      <t>コウカ</t>
    </rPh>
    <phoneticPr fontId="2"/>
  </si>
  <si>
    <t>直接効果計</t>
    <rPh sb="0" eb="2">
      <t>チョクセツ</t>
    </rPh>
    <rPh sb="2" eb="4">
      <t>コウカ</t>
    </rPh>
    <rPh sb="4" eb="5">
      <t>ケイ</t>
    </rPh>
    <phoneticPr fontId="2"/>
  </si>
  <si>
    <t>［⑥＋a］</t>
    <phoneticPr fontId="2"/>
  </si>
  <si>
    <t>［⑨+b］</t>
    <phoneticPr fontId="2"/>
  </si>
  <si>
    <t>食料品加工工場の誘致による経済波及効果</t>
    <rPh sb="0" eb="3">
      <t>ショクリョウヒン</t>
    </rPh>
    <rPh sb="3" eb="5">
      <t>カコウ</t>
    </rPh>
    <rPh sb="5" eb="7">
      <t>コウジョウ</t>
    </rPh>
    <rPh sb="8" eb="10">
      <t>ユウチ</t>
    </rPh>
    <rPh sb="13" eb="15">
      <t>ケイザイ</t>
    </rPh>
    <rPh sb="15" eb="19">
      <t>ハキュウコウカ</t>
    </rPh>
    <phoneticPr fontId="2"/>
  </si>
  <si>
    <t>*(開放経済型逆行列係数・外生化)</t>
    <rPh sb="4" eb="6">
      <t>ケイザイ</t>
    </rPh>
    <rPh sb="13" eb="15">
      <t>ガイセイ</t>
    </rPh>
    <rPh sb="15" eb="16">
      <t>カ</t>
    </rPh>
    <phoneticPr fontId="12"/>
  </si>
  <si>
    <t>設備投資額</t>
    <rPh sb="0" eb="2">
      <t>セツビ</t>
    </rPh>
    <rPh sb="2" eb="4">
      <t>トウシ</t>
    </rPh>
    <rPh sb="4" eb="5">
      <t>ガク</t>
    </rPh>
    <phoneticPr fontId="2"/>
  </si>
  <si>
    <t>【工場の操業による生産額増】</t>
    <rPh sb="1" eb="3">
      <t>コウジョウ</t>
    </rPh>
    <rPh sb="4" eb="6">
      <t>ソウギョウ</t>
    </rPh>
    <rPh sb="9" eb="12">
      <t>セイサンガク</t>
    </rPh>
    <rPh sb="12" eb="13">
      <t>ゾウ</t>
    </rPh>
    <phoneticPr fontId="2"/>
  </si>
  <si>
    <t>（建設する工場の業種に投資額を入力）</t>
    <rPh sb="1" eb="3">
      <t>ケンセツ</t>
    </rPh>
    <rPh sb="5" eb="7">
      <t>コウジョウ</t>
    </rPh>
    <rPh sb="8" eb="10">
      <t>ギョウシュ</t>
    </rPh>
    <rPh sb="11" eb="13">
      <t>トウシ</t>
    </rPh>
    <rPh sb="13" eb="14">
      <t>ガク</t>
    </rPh>
    <rPh sb="15" eb="17">
      <t>ニュウリョク</t>
    </rPh>
    <phoneticPr fontId="2"/>
  </si>
  <si>
    <t>建設費</t>
    <rPh sb="0" eb="2">
      <t>ケンセツ</t>
    </rPh>
    <rPh sb="2" eb="3">
      <t>ヒ</t>
    </rPh>
    <phoneticPr fontId="2"/>
  </si>
  <si>
    <t>（土地購入費を除く建設総額）</t>
    <rPh sb="1" eb="3">
      <t>トチ</t>
    </rPh>
    <rPh sb="3" eb="6">
      <t>コウニュウヒ</t>
    </rPh>
    <rPh sb="7" eb="8">
      <t>ノゾ</t>
    </rPh>
    <rPh sb="9" eb="11">
      <t>ケンセツ</t>
    </rPh>
    <rPh sb="11" eb="13">
      <t>ソウガク</t>
    </rPh>
    <phoneticPr fontId="2"/>
  </si>
  <si>
    <t>その他建設に伴う経費</t>
    <rPh sb="2" eb="3">
      <t>タ</t>
    </rPh>
    <rPh sb="3" eb="5">
      <t>ケンセツ</t>
    </rPh>
    <rPh sb="6" eb="7">
      <t>トモナ</t>
    </rPh>
    <rPh sb="8" eb="10">
      <t>ケイヒ</t>
    </rPh>
    <phoneticPr fontId="2"/>
  </si>
  <si>
    <t>（機械設備リース代、土木設計費等）</t>
    <rPh sb="1" eb="3">
      <t>キカイ</t>
    </rPh>
    <rPh sb="3" eb="5">
      <t>セツビ</t>
    </rPh>
    <rPh sb="8" eb="9">
      <t>ダイ</t>
    </rPh>
    <rPh sb="10" eb="12">
      <t>ドボク</t>
    </rPh>
    <rPh sb="12" eb="14">
      <t>セッケイ</t>
    </rPh>
    <rPh sb="14" eb="15">
      <t>ヒ</t>
    </rPh>
    <rPh sb="15" eb="16">
      <t>トウ</t>
    </rPh>
    <phoneticPr fontId="2"/>
  </si>
  <si>
    <t>県内需要のみ</t>
    <rPh sb="0" eb="2">
      <t>ケンナイ</t>
    </rPh>
    <rPh sb="2" eb="4">
      <t>ジュヨウ</t>
    </rPh>
    <phoneticPr fontId="2"/>
  </si>
  <si>
    <t>県外需要含む</t>
    <rPh sb="0" eb="2">
      <t>ケンガイ</t>
    </rPh>
    <rPh sb="2" eb="4">
      <t>ジュヨウ</t>
    </rPh>
    <rPh sb="4" eb="5">
      <t>フク</t>
    </rPh>
    <phoneticPr fontId="2"/>
  </si>
  <si>
    <t>３　分析事項・与件データ等</t>
    <rPh sb="7" eb="9">
      <t>ヨケン</t>
    </rPh>
    <rPh sb="12" eb="13">
      <t>トウ</t>
    </rPh>
    <phoneticPr fontId="2"/>
  </si>
  <si>
    <t>46</t>
  </si>
  <si>
    <t>47</t>
  </si>
  <si>
    <t>48</t>
  </si>
  <si>
    <t>51</t>
  </si>
  <si>
    <t>53</t>
  </si>
  <si>
    <t>55</t>
  </si>
  <si>
    <t>59</t>
  </si>
  <si>
    <t>61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</si>
  <si>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</si>
  <si>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</si>
  <si>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</si>
  <si>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</si>
  <si>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</si>
  <si>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</si>
  <si>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</si>
  <si>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</si>
  <si>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</si>
  <si>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</si>
  <si>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</si>
  <si>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</si>
  <si>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</si>
  <si>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</si>
  <si>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97</t>
  </si>
  <si>
    <t>はん用機械</t>
  </si>
  <si>
    <t>生産用機械</t>
  </si>
  <si>
    <t>業務用機械</t>
  </si>
  <si>
    <t>水道</t>
  </si>
  <si>
    <t>廃棄物処理</t>
  </si>
  <si>
    <t>運輸・郵便</t>
  </si>
  <si>
    <t>医療・福祉</t>
  </si>
  <si>
    <t>91</t>
  </si>
  <si>
    <t>92</t>
  </si>
  <si>
    <t>93</t>
  </si>
  <si>
    <t>94</t>
  </si>
  <si>
    <t>間接税（関税・輸入品商品税を除く。）</t>
  </si>
  <si>
    <t>95</t>
  </si>
  <si>
    <t>96</t>
  </si>
  <si>
    <t>正社員・正職員以外</t>
  </si>
  <si>
    <t>固定資本マトリックス（公的＋民間）</t>
  </si>
  <si>
    <t>資本形成部門コード</t>
  </si>
  <si>
    <t>01-0000</t>
  </si>
  <si>
    <t>02-0000</t>
  </si>
  <si>
    <t>03-0000</t>
  </si>
  <si>
    <t>04-0000</t>
  </si>
  <si>
    <t>05-0000</t>
  </si>
  <si>
    <t>06-0000</t>
  </si>
  <si>
    <t>07-0000</t>
  </si>
  <si>
    <t>08-0000</t>
  </si>
  <si>
    <t>09-0000</t>
  </si>
  <si>
    <t>10-0000</t>
  </si>
  <si>
    <t>11-0000</t>
  </si>
  <si>
    <t>12-0000</t>
  </si>
  <si>
    <t>13-0000</t>
  </si>
  <si>
    <t>14-0000</t>
  </si>
  <si>
    <t>15-0000</t>
  </si>
  <si>
    <t>16-0000</t>
  </si>
  <si>
    <t>17-0000</t>
  </si>
  <si>
    <t>18-0000</t>
  </si>
  <si>
    <t>19-0000</t>
  </si>
  <si>
    <t>20-0000</t>
  </si>
  <si>
    <t>21-0000</t>
  </si>
  <si>
    <t>22-0000</t>
  </si>
  <si>
    <t>23-0000</t>
  </si>
  <si>
    <t>24-0000</t>
  </si>
  <si>
    <t>25-0000</t>
  </si>
  <si>
    <t>26-0000</t>
  </si>
  <si>
    <t>27-0000</t>
  </si>
  <si>
    <t>28-0000</t>
  </si>
  <si>
    <t>29-0000</t>
  </si>
  <si>
    <t>30-0000</t>
  </si>
  <si>
    <t>31-0000</t>
  </si>
  <si>
    <t>32-0000</t>
  </si>
  <si>
    <t>33-0000</t>
  </si>
  <si>
    <t>34-0000</t>
  </si>
  <si>
    <t>35-0000</t>
  </si>
  <si>
    <t>37-0000</t>
  </si>
  <si>
    <t>資本財コード</t>
  </si>
  <si>
    <t>名称　　　　　　　　　　　　　　　　　　　　名称</t>
  </si>
  <si>
    <t>TOTAL</t>
  </si>
  <si>
    <t>平成27年（2015年）産業連関表　逆行列係数表　　　　　　　　　　　　　　　　　　　（37部門表）</t>
    <rPh sb="0" eb="2">
      <t>ヘイセイ</t>
    </rPh>
    <rPh sb="12" eb="14">
      <t>サンギョウ</t>
    </rPh>
    <rPh sb="14" eb="17">
      <t>レンカンヒョウ</t>
    </rPh>
    <rPh sb="18" eb="21">
      <t>ギャクギョウレツ</t>
    </rPh>
    <rPh sb="21" eb="23">
      <t>ケイスウ</t>
    </rPh>
    <rPh sb="23" eb="24">
      <t>ヒョウ</t>
    </rPh>
    <rPh sb="46" eb="48">
      <t>ブモン</t>
    </rPh>
    <rPh sb="48" eb="49">
      <t>ヒョウ</t>
    </rPh>
    <phoneticPr fontId="2"/>
  </si>
  <si>
    <t>農林漁業</t>
  </si>
  <si>
    <t>プラスチック・ゴム製品</t>
  </si>
  <si>
    <t>情報通信機器</t>
  </si>
  <si>
    <t>他に分類されない会員制団体</t>
  </si>
  <si>
    <t>［投入係数*⑥］</t>
    <rPh sb="1" eb="3">
      <t>トウニュウ</t>
    </rPh>
    <rPh sb="3" eb="5">
      <t>ケイスウ</t>
    </rPh>
    <phoneticPr fontId="2"/>
  </si>
  <si>
    <t>［逆行列係数*⑧］</t>
    <rPh sb="1" eb="4">
      <t>ギャクギョウレツ</t>
    </rPh>
    <rPh sb="4" eb="6">
      <t>ケイスウ</t>
    </rPh>
    <phoneticPr fontId="2"/>
  </si>
  <si>
    <t>[逆行列係数*⑭]</t>
    <rPh sb="1" eb="4">
      <t>ギャクギョウレツ</t>
    </rPh>
    <rPh sb="4" eb="6">
      <t>ケイスウ</t>
    </rPh>
    <phoneticPr fontId="2"/>
  </si>
  <si>
    <t>[逆行列係数*g]</t>
    <rPh sb="1" eb="4">
      <t>ギャクギョウレツ</t>
    </rPh>
    <rPh sb="4" eb="6">
      <t>ケイスウ</t>
    </rPh>
    <phoneticPr fontId="2"/>
  </si>
  <si>
    <t>新たに発生する需要額</t>
    <rPh sb="0" eb="1">
      <t>アラ</t>
    </rPh>
    <rPh sb="3" eb="5">
      <t>ハッセイ</t>
    </rPh>
    <rPh sb="7" eb="9">
      <t>ジュヨウ</t>
    </rPh>
    <rPh sb="9" eb="10">
      <t>ガク</t>
    </rPh>
    <phoneticPr fontId="2"/>
  </si>
  <si>
    <t>単位</t>
    <rPh sb="0" eb="2">
      <t>タンイ</t>
    </rPh>
    <phoneticPr fontId="2"/>
  </si>
  <si>
    <t>粗付加価値誘発額</t>
    <rPh sb="0" eb="5">
      <t>ソフカカチ</t>
    </rPh>
    <rPh sb="5" eb="8">
      <t>ユウハツガク</t>
    </rPh>
    <phoneticPr fontId="2"/>
  </si>
  <si>
    <t>雇用者所得誘発額</t>
  </si>
  <si>
    <t>雇用誘発者数</t>
    <phoneticPr fontId="2"/>
  </si>
  <si>
    <t>B</t>
  </si>
  <si>
    <t>C</t>
  </si>
  <si>
    <t>D</t>
  </si>
  <si>
    <t>E</t>
  </si>
  <si>
    <t>F</t>
  </si>
  <si>
    <t>G</t>
    <phoneticPr fontId="2"/>
  </si>
  <si>
    <t>H</t>
    <phoneticPr fontId="2"/>
  </si>
  <si>
    <t>I</t>
    <phoneticPr fontId="2"/>
  </si>
  <si>
    <t>K</t>
    <phoneticPr fontId="2"/>
  </si>
  <si>
    <t>L</t>
    <phoneticPr fontId="2"/>
  </si>
  <si>
    <t>[入力値]</t>
    <rPh sb="1" eb="4">
      <t>ニュウリョクチ</t>
    </rPh>
    <phoneticPr fontId="2"/>
  </si>
  <si>
    <t>[F*粗付加価値率]</t>
    <phoneticPr fontId="2"/>
  </si>
  <si>
    <t>[F*雇用者所得誘発額]</t>
    <rPh sb="3" eb="6">
      <t>コヨウシャ</t>
    </rPh>
    <rPh sb="6" eb="8">
      <t>ショトク</t>
    </rPh>
    <rPh sb="8" eb="11">
      <t>ユウハツガク</t>
    </rPh>
    <phoneticPr fontId="2"/>
  </si>
  <si>
    <t>[F*就業係数]</t>
    <rPh sb="3" eb="5">
      <t>シュウギョウ</t>
    </rPh>
    <rPh sb="5" eb="7">
      <t>ケイスウ</t>
    </rPh>
    <phoneticPr fontId="2"/>
  </si>
  <si>
    <t>[F*雇用係数]</t>
    <rPh sb="3" eb="5">
      <t>コヨウ</t>
    </rPh>
    <rPh sb="5" eb="7">
      <t>ケイスウ</t>
    </rPh>
    <phoneticPr fontId="2"/>
  </si>
  <si>
    <t>［A＋F］</t>
  </si>
  <si>
    <t>[⑥*粗付加価値率]</t>
    <phoneticPr fontId="2"/>
  </si>
  <si>
    <t>[⑥*雇用者所得誘発額]</t>
    <rPh sb="3" eb="6">
      <t>コヨウシャ</t>
    </rPh>
    <rPh sb="6" eb="8">
      <t>ショトク</t>
    </rPh>
    <rPh sb="8" eb="11">
      <t>ユウハツガク</t>
    </rPh>
    <phoneticPr fontId="2"/>
  </si>
  <si>
    <t>[⑥*就業係数]</t>
    <rPh sb="3" eb="5">
      <t>シュウギョウ</t>
    </rPh>
    <rPh sb="5" eb="7">
      <t>ケイスウ</t>
    </rPh>
    <phoneticPr fontId="2"/>
  </si>
  <si>
    <t>[⑥*雇用係数]</t>
    <rPh sb="3" eb="5">
      <t>コヨウ</t>
    </rPh>
    <rPh sb="5" eb="7">
      <t>ケイスウ</t>
    </rPh>
    <phoneticPr fontId="2"/>
  </si>
  <si>
    <t>[⑨*粗付加価値率]</t>
    <phoneticPr fontId="2"/>
  </si>
  <si>
    <t>[⑨*雇用者所得誘発額]</t>
    <rPh sb="3" eb="6">
      <t>コヨウシャ</t>
    </rPh>
    <rPh sb="6" eb="8">
      <t>ショトク</t>
    </rPh>
    <rPh sb="8" eb="11">
      <t>ユウハツガク</t>
    </rPh>
    <phoneticPr fontId="2"/>
  </si>
  <si>
    <t>[⑨*就業係数]</t>
    <rPh sb="3" eb="5">
      <t>シュウギョウ</t>
    </rPh>
    <rPh sb="5" eb="7">
      <t>ケイスウ</t>
    </rPh>
    <phoneticPr fontId="2"/>
  </si>
  <si>
    <t>[⑨*雇用係数]</t>
    <rPh sb="3" eb="5">
      <t>コヨウ</t>
    </rPh>
    <rPh sb="5" eb="7">
      <t>ケイスウ</t>
    </rPh>
    <phoneticPr fontId="2"/>
  </si>
  <si>
    <t>[⑮*粗付加価値率]</t>
    <phoneticPr fontId="2"/>
  </si>
  <si>
    <t>[⑮*雇用者所得誘発額]</t>
    <rPh sb="3" eb="6">
      <t>コヨウシャ</t>
    </rPh>
    <rPh sb="6" eb="8">
      <t>ショトク</t>
    </rPh>
    <rPh sb="8" eb="11">
      <t>ユウハツガク</t>
    </rPh>
    <phoneticPr fontId="2"/>
  </si>
  <si>
    <t>[⑮*就業係数]</t>
    <rPh sb="3" eb="5">
      <t>シュウギョウ</t>
    </rPh>
    <rPh sb="5" eb="7">
      <t>ケイスウ</t>
    </rPh>
    <phoneticPr fontId="2"/>
  </si>
  <si>
    <t>[⑮*雇用係数]</t>
    <rPh sb="3" eb="5">
      <t>コヨウ</t>
    </rPh>
    <rPh sb="5" eb="7">
      <t>ケイスウ</t>
    </rPh>
    <phoneticPr fontId="2"/>
  </si>
  <si>
    <t>農林水産業</t>
  </si>
  <si>
    <t>プラスチック・ゴム</t>
  </si>
  <si>
    <t>情報・通信機器</t>
  </si>
  <si>
    <t>その他の非営利団体サービス</t>
  </si>
  <si>
    <t>［c*雇用者所得率］</t>
    <rPh sb="3" eb="6">
      <t>コヨウシャ</t>
    </rPh>
    <rPh sb="6" eb="9">
      <t>ショトクリツ</t>
    </rPh>
    <phoneticPr fontId="2"/>
  </si>
  <si>
    <t>就業係数・雇用係数の単位調整用係数</t>
    <rPh sb="0" eb="2">
      <t>シュウギョウ</t>
    </rPh>
    <rPh sb="2" eb="4">
      <t>ケイスウ</t>
    </rPh>
    <rPh sb="10" eb="14">
      <t>タンイチョウセイ</t>
    </rPh>
    <rPh sb="14" eb="15">
      <t>ヨウ</t>
    </rPh>
    <rPh sb="15" eb="17">
      <t>ケイスウ</t>
    </rPh>
    <phoneticPr fontId="2"/>
  </si>
  <si>
    <t>家計調査年報より平均消費性向を計算</t>
    <rPh sb="0" eb="2">
      <t>カケイ</t>
    </rPh>
    <rPh sb="2" eb="4">
      <t>チョウサ</t>
    </rPh>
    <rPh sb="4" eb="6">
      <t>ネンポウ</t>
    </rPh>
    <rPh sb="8" eb="10">
      <t>ヘイキン</t>
    </rPh>
    <rPh sb="10" eb="12">
      <t>ショウヒ</t>
    </rPh>
    <rPh sb="12" eb="14">
      <t>セイコウ</t>
    </rPh>
    <rPh sb="15" eb="17">
      <t>ケイサン</t>
    </rPh>
    <phoneticPr fontId="2"/>
  </si>
  <si>
    <t>時点</t>
    <rPh sb="0" eb="2">
      <t>ジテン</t>
    </rPh>
    <phoneticPr fontId="2"/>
  </si>
  <si>
    <t>地域</t>
    <rPh sb="0" eb="2">
      <t>チイキ</t>
    </rPh>
    <phoneticPr fontId="2"/>
  </si>
  <si>
    <t>消費支出</t>
    <rPh sb="0" eb="4">
      <t>ショウヒシシュツ</t>
    </rPh>
    <phoneticPr fontId="2"/>
  </si>
  <si>
    <t>県外需要含む</t>
  </si>
  <si>
    <t>平均消費性向＝消費支出÷可処分所得</t>
    <rPh sb="0" eb="2">
      <t>ヘイキン</t>
    </rPh>
    <rPh sb="2" eb="4">
      <t>ショウヒ</t>
    </rPh>
    <rPh sb="4" eb="6">
      <t>セイコウ</t>
    </rPh>
    <rPh sb="7" eb="9">
      <t>ショウヒ</t>
    </rPh>
    <rPh sb="9" eb="11">
      <t>シシュツ</t>
    </rPh>
    <rPh sb="12" eb="15">
      <t>カショブン</t>
    </rPh>
    <rPh sb="15" eb="17">
      <t>ショトク</t>
    </rPh>
    <phoneticPr fontId="2"/>
  </si>
  <si>
    <t>平均消費性向</t>
    <rPh sb="0" eb="2">
      <t>ヘイキン</t>
    </rPh>
    <rPh sb="2" eb="6">
      <t>ショウヒセイコウ</t>
    </rPh>
    <phoneticPr fontId="2"/>
  </si>
  <si>
    <t>岡山市</t>
    <rPh sb="0" eb="3">
      <t>オカヤマシ</t>
    </rPh>
    <phoneticPr fontId="2"/>
  </si>
  <si>
    <t>中国地方</t>
    <rPh sb="0" eb="2">
      <t>チュウゴク</t>
    </rPh>
    <rPh sb="2" eb="4">
      <t>チホウ</t>
    </rPh>
    <phoneticPr fontId="2"/>
  </si>
  <si>
    <t>（探し方　2026年3月18日時点）</t>
    <rPh sb="1" eb="2">
      <t>サガ</t>
    </rPh>
    <rPh sb="3" eb="4">
      <t>カタ</t>
    </rPh>
    <rPh sb="9" eb="10">
      <t>ネン</t>
    </rPh>
    <rPh sb="11" eb="12">
      <t>ガツ</t>
    </rPh>
    <rPh sb="14" eb="17">
      <t>ニチジテン</t>
    </rPh>
    <phoneticPr fontId="2"/>
  </si>
  <si>
    <t>1.e-Statにアクセスする(https://www.e-stat.go.jp/)</t>
    <phoneticPr fontId="2"/>
  </si>
  <si>
    <t>2.下記のリンクを辿る</t>
    <rPh sb="2" eb="4">
      <t>カキ</t>
    </rPh>
    <rPh sb="9" eb="10">
      <t>タド</t>
    </rPh>
    <phoneticPr fontId="2"/>
  </si>
  <si>
    <t>分野  &gt; 　企業・家計・経済(家計調査)　＞ ファイル &gt;　家計収支編 - 総世帯 - 詳細結果表 - 年次　＞　</t>
    <phoneticPr fontId="2"/>
  </si>
  <si>
    <t>XXXX年　＞　 表番号２　都市階級・地方・都道府県庁所在市別  -　総世帯・勤労者世帯・勤労者世帯以外の世帯 ＞</t>
    <phoneticPr fontId="2"/>
  </si>
  <si>
    <t>EXCEL閲覧用</t>
    <rPh sb="5" eb="8">
      <t>エツランヨウ</t>
    </rPh>
    <phoneticPr fontId="2"/>
  </si>
  <si>
    <t>3.表の下記のところをから値を読み取る</t>
    <rPh sb="2" eb="3">
      <t>ヒョウ</t>
    </rPh>
    <rPh sb="4" eb="6">
      <t>カキ</t>
    </rPh>
    <rPh sb="13" eb="14">
      <t>アタイ</t>
    </rPh>
    <rPh sb="15" eb="16">
      <t>ヨ</t>
    </rPh>
    <rPh sb="17" eb="18">
      <t>ト</t>
    </rPh>
    <phoneticPr fontId="2"/>
  </si>
  <si>
    <t>シート：勤労</t>
    <rPh sb="4" eb="6">
      <t>キンロウ</t>
    </rPh>
    <phoneticPr fontId="2"/>
  </si>
  <si>
    <t>表頭：中国地方や岡山市など</t>
    <rPh sb="0" eb="2">
      <t>ヒョウトウ</t>
    </rPh>
    <rPh sb="3" eb="7">
      <t>チュウゴクチホウ</t>
    </rPh>
    <rPh sb="8" eb="11">
      <t>オカヤマシ</t>
    </rPh>
    <phoneticPr fontId="2"/>
  </si>
  <si>
    <t>表側：消費支出、可処分所得</t>
    <rPh sb="0" eb="2">
      <t>ヒョウソク</t>
    </rPh>
    <rPh sb="3" eb="7">
      <t>ショウヒシシュツ</t>
    </rPh>
    <rPh sb="8" eb="11">
      <t>カショブン</t>
    </rPh>
    <rPh sb="11" eb="13">
      <t>ショトク</t>
    </rPh>
    <phoneticPr fontId="2"/>
  </si>
  <si>
    <t>参考1_公表時点の直近値</t>
    <rPh sb="0" eb="2">
      <t>サンコウ</t>
    </rPh>
    <rPh sb="4" eb="8">
      <t>コウヒョウジテン</t>
    </rPh>
    <rPh sb="9" eb="12">
      <t>チョッキンチ</t>
    </rPh>
    <phoneticPr fontId="2"/>
  </si>
  <si>
    <t>令和5年</t>
    <rPh sb="0" eb="2">
      <t>レイワ</t>
    </rPh>
    <rPh sb="3" eb="4">
      <t>ネン</t>
    </rPh>
    <phoneticPr fontId="2"/>
  </si>
  <si>
    <t>令和6年</t>
    <rPh sb="0" eb="2">
      <t>レイワ</t>
    </rPh>
    <rPh sb="3" eb="4">
      <t>ネン</t>
    </rPh>
    <phoneticPr fontId="2"/>
  </si>
  <si>
    <t>令和7年</t>
    <rPh sb="0" eb="2">
      <t>レイワ</t>
    </rPh>
    <rPh sb="3" eb="4">
      <t>ネン</t>
    </rPh>
    <phoneticPr fontId="2"/>
  </si>
  <si>
    <t>参考2　2.のXXXX年選択画面（2026年3月18日時点）</t>
    <rPh sb="0" eb="2">
      <t>サンコウ</t>
    </rPh>
    <rPh sb="11" eb="12">
      <t>ネン</t>
    </rPh>
    <rPh sb="12" eb="14">
      <t>センタク</t>
    </rPh>
    <rPh sb="14" eb="16">
      <t>ガメン</t>
    </rPh>
    <phoneticPr fontId="2"/>
  </si>
  <si>
    <t>https://www.e-stat.go.jp/stat-search/files?page=1&amp;layout=datalist&amp;toukei=00200561&amp;tstat=000000330001&amp;cycle=7&amp;tclass1=000000330001&amp;tclass2=000000330019&amp;tclass3=000000330020&amp;tclass4val=0</t>
  </si>
  <si>
    <t>令和2年岡山県産業連関表　（37部門分類）</t>
  </si>
  <si>
    <t>電気・ガス・熱供給</t>
  </si>
  <si>
    <t>県内総固定資本形成（公的）</t>
  </si>
  <si>
    <t>県内総固定資本形成（民間）</t>
  </si>
  <si>
    <t>県内生産額</t>
  </si>
  <si>
    <t>（単位：百万円）</t>
    <phoneticPr fontId="3"/>
  </si>
  <si>
    <t>70</t>
    <phoneticPr fontId="2"/>
  </si>
  <si>
    <t>78</t>
    <phoneticPr fontId="2"/>
  </si>
  <si>
    <t>79</t>
    <phoneticPr fontId="2"/>
  </si>
  <si>
    <t>81</t>
    <phoneticPr fontId="2"/>
  </si>
  <si>
    <t>82</t>
    <phoneticPr fontId="2"/>
  </si>
  <si>
    <t>83</t>
    <phoneticPr fontId="2"/>
  </si>
  <si>
    <t>87</t>
    <phoneticPr fontId="2"/>
  </si>
  <si>
    <t>88</t>
    <phoneticPr fontId="2"/>
  </si>
  <si>
    <t>97</t>
    <phoneticPr fontId="2"/>
  </si>
  <si>
    <t>県内最終需要計</t>
    <phoneticPr fontId="2"/>
  </si>
  <si>
    <t>県内需要合計</t>
    <phoneticPr fontId="2"/>
  </si>
  <si>
    <t>移輸出</t>
    <phoneticPr fontId="16"/>
  </si>
  <si>
    <t>（控除）移輸入</t>
    <phoneticPr fontId="2"/>
  </si>
  <si>
    <t>最終需要部門計</t>
    <phoneticPr fontId="41"/>
  </si>
  <si>
    <t>県内生産額</t>
    <phoneticPr fontId="2"/>
  </si>
  <si>
    <t>96</t>
    <phoneticPr fontId="2"/>
  </si>
  <si>
    <t>合計</t>
    <rPh sb="0" eb="1">
      <t>ゴウ</t>
    </rPh>
    <rPh sb="1" eb="2">
      <t>ケイ</t>
    </rPh>
    <phoneticPr fontId="2"/>
  </si>
  <si>
    <t>従業者
総数</t>
    <phoneticPr fontId="2"/>
  </si>
  <si>
    <t>個人業主</t>
  </si>
  <si>
    <t>家族
従業者</t>
    <phoneticPr fontId="2"/>
  </si>
  <si>
    <t>有給役員
・雇用者</t>
  </si>
  <si>
    <t>有給
役員</t>
    <phoneticPr fontId="2"/>
  </si>
  <si>
    <t>常用
雇用者</t>
    <phoneticPr fontId="2"/>
  </si>
  <si>
    <t>臨時
雇用者</t>
    <phoneticPr fontId="2"/>
  </si>
  <si>
    <t>正社員
・正職員</t>
    <phoneticPr fontId="2"/>
  </si>
  <si>
    <t>雇用表(37部門)</t>
    <rPh sb="0" eb="1">
      <t>ヤトイ</t>
    </rPh>
    <rPh sb="1" eb="2">
      <t>ヨウ</t>
    </rPh>
    <rPh sb="2" eb="3">
      <t>ヒョウ</t>
    </rPh>
    <rPh sb="6" eb="8">
      <t>ブモン</t>
    </rPh>
    <phoneticPr fontId="2"/>
  </si>
  <si>
    <t>（単位：人及び人/百万円）</t>
  </si>
  <si>
    <t>行和</t>
    <rPh sb="0" eb="1">
      <t>ギョウ</t>
    </rPh>
    <rPh sb="1" eb="2">
      <t>ワ</t>
    </rPh>
    <phoneticPr fontId="1"/>
  </si>
  <si>
    <t>感応度係数</t>
    <rPh sb="0" eb="3">
      <t>カンノウド</t>
    </rPh>
    <rPh sb="3" eb="5">
      <t>ケイスウ</t>
    </rPh>
    <phoneticPr fontId="1"/>
  </si>
  <si>
    <t>列　　　　　　　　和</t>
    <rPh sb="0" eb="1">
      <t>レツ</t>
    </rPh>
    <rPh sb="9" eb="10">
      <t>ワ</t>
    </rPh>
    <phoneticPr fontId="2"/>
  </si>
  <si>
    <t>影　響　力　係　数</t>
    <rPh sb="0" eb="1">
      <t>カゲ</t>
    </rPh>
    <rPh sb="2" eb="3">
      <t>ヒビキ</t>
    </rPh>
    <rPh sb="4" eb="5">
      <t>チカラ</t>
    </rPh>
    <rPh sb="6" eb="7">
      <t>カカリ</t>
    </rPh>
    <rPh sb="8" eb="9">
      <t>カズ</t>
    </rPh>
    <phoneticPr fontId="2"/>
  </si>
  <si>
    <t>ただし、商業部門の商業マージン率及び運輸・郵便部門の貨物運賃率は0とした。</t>
    <rPh sb="4" eb="8">
      <t>ショウギョウブモン</t>
    </rPh>
    <rPh sb="9" eb="11">
      <t>ショウギョウ</t>
    </rPh>
    <rPh sb="15" eb="16">
      <t>リツ</t>
    </rPh>
    <rPh sb="16" eb="17">
      <t>オヨ</t>
    </rPh>
    <rPh sb="18" eb="20">
      <t>ウンユ</t>
    </rPh>
    <rPh sb="21" eb="23">
      <t>ユウビン</t>
    </rPh>
    <rPh sb="23" eb="25">
      <t>ブモン</t>
    </rPh>
    <rPh sb="26" eb="30">
      <t>カモツウンチン</t>
    </rPh>
    <rPh sb="30" eb="31">
      <t>リツ</t>
    </rPh>
    <phoneticPr fontId="2"/>
  </si>
  <si>
    <t>（令和2年全国表（購入者価格表）より）</t>
    <rPh sb="1" eb="3">
      <t>レイワ</t>
    </rPh>
    <rPh sb="4" eb="5">
      <t>ネン</t>
    </rPh>
    <rPh sb="5" eb="7">
      <t>ゼンコク</t>
    </rPh>
    <rPh sb="7" eb="8">
      <t>ヒョウ</t>
    </rPh>
    <rPh sb="9" eb="12">
      <t>コウニュウシャ</t>
    </rPh>
    <rPh sb="12" eb="15">
      <t>カカクヒョウ</t>
    </rPh>
    <phoneticPr fontId="2"/>
  </si>
  <si>
    <t>36-0000</t>
  </si>
  <si>
    <t>［逆行列係数(外生化)*a］</t>
    <rPh sb="1" eb="4">
      <t>ギャクギョウレツ</t>
    </rPh>
    <rPh sb="4" eb="6">
      <t>ケイスウ</t>
    </rPh>
    <rPh sb="7" eb="9">
      <t>ガイセイ</t>
    </rPh>
    <rPh sb="9" eb="10">
      <t>カ</t>
    </rPh>
    <phoneticPr fontId="2"/>
  </si>
  <si>
    <r>
      <rPr>
        <sz val="8"/>
        <rFont val="BIZ UDPゴシック"/>
        <family val="3"/>
        <charset val="128"/>
      </rPr>
      <t>県内需要増加額</t>
    </r>
    <r>
      <rPr>
        <sz val="9"/>
        <rFont val="BIZ UDPゴシック"/>
        <family val="3"/>
        <charset val="128"/>
      </rPr>
      <t xml:space="preserve">
＋
第１次間接波及効果</t>
    </r>
    <rPh sb="0" eb="2">
      <t>ケンナイ</t>
    </rPh>
    <rPh sb="2" eb="4">
      <t>ジュヨウ</t>
    </rPh>
    <rPh sb="4" eb="6">
      <t>ゾウカ</t>
    </rPh>
    <rPh sb="6" eb="7">
      <t>ガク</t>
    </rPh>
    <rPh sb="10" eb="11">
      <t>ダイ</t>
    </rPh>
    <rPh sb="12" eb="13">
      <t>ジ</t>
    </rPh>
    <rPh sb="13" eb="15">
      <t>カンセツ</t>
    </rPh>
    <rPh sb="15" eb="19">
      <t>ハキュウコウカ</t>
    </rPh>
    <phoneticPr fontId="2"/>
  </si>
  <si>
    <t>食料品加工工場の誘致に伴い、
初期投資：工場建設費100億円、食料品用機械設備購入費40億円、
　　　　　　　機械設備リース5億円、土木設計5億円
の需要（購入者価格）が発生し、ならびに、
新たな生産活動：食料品生産額100億円が発生する場合の経済波及効果を試算した。</t>
    <rPh sb="0" eb="3">
      <t>ショクリョウヒン</t>
    </rPh>
    <rPh sb="3" eb="5">
      <t>カコウ</t>
    </rPh>
    <rPh sb="5" eb="7">
      <t>コウジョウ</t>
    </rPh>
    <rPh sb="8" eb="10">
      <t>ユウチ</t>
    </rPh>
    <rPh sb="11" eb="12">
      <t>トモナ</t>
    </rPh>
    <rPh sb="15" eb="17">
      <t>ショキ</t>
    </rPh>
    <rPh sb="17" eb="19">
      <t>トウシ</t>
    </rPh>
    <rPh sb="20" eb="22">
      <t>コウジョウ</t>
    </rPh>
    <rPh sb="22" eb="25">
      <t>ケンセツヒ</t>
    </rPh>
    <rPh sb="28" eb="30">
      <t>オクエン</t>
    </rPh>
    <rPh sb="35" eb="37">
      <t>キカイ</t>
    </rPh>
    <rPh sb="37" eb="39">
      <t>セツビ</t>
    </rPh>
    <rPh sb="39" eb="41">
      <t>コウニュウ</t>
    </rPh>
    <rPh sb="41" eb="42">
      <t>ヒ</t>
    </rPh>
    <rPh sb="44" eb="46">
      <t>オクエン</t>
    </rPh>
    <rPh sb="55" eb="57">
      <t>キカイ</t>
    </rPh>
    <rPh sb="57" eb="59">
      <t>セツビ</t>
    </rPh>
    <rPh sb="63" eb="65">
      <t>オクエン</t>
    </rPh>
    <rPh sb="66" eb="68">
      <t>ドボク</t>
    </rPh>
    <rPh sb="68" eb="70">
      <t>セッケイ</t>
    </rPh>
    <rPh sb="71" eb="73">
      <t>オクエン</t>
    </rPh>
    <rPh sb="75" eb="77">
      <t>ジュヨウ</t>
    </rPh>
    <rPh sb="78" eb="81">
      <t>コウニュウシャ</t>
    </rPh>
    <rPh sb="81" eb="83">
      <t>カカク</t>
    </rPh>
    <rPh sb="85" eb="87">
      <t>ハッセイ</t>
    </rPh>
    <rPh sb="95" eb="96">
      <t>アラ</t>
    </rPh>
    <rPh sb="98" eb="100">
      <t>セイサン</t>
    </rPh>
    <rPh sb="100" eb="102">
      <t>カツドウ</t>
    </rPh>
    <rPh sb="103" eb="106">
      <t>ショクリョウヒン</t>
    </rPh>
    <rPh sb="106" eb="109">
      <t>セイサンガク</t>
    </rPh>
    <rPh sb="112" eb="114">
      <t>オクエン</t>
    </rPh>
    <rPh sb="115" eb="117">
      <t>ハッセイ</t>
    </rPh>
    <rPh sb="119" eb="121">
      <t>バアイ</t>
    </rPh>
    <rPh sb="122" eb="124">
      <t>ケイザイ</t>
    </rPh>
    <rPh sb="124" eb="128">
      <t>ハキュウコウカ</t>
    </rPh>
    <rPh sb="129" eb="131">
      <t>シサン</t>
    </rPh>
    <phoneticPr fontId="2"/>
  </si>
  <si>
    <t>①以下の赤枠内に必要事項を入力（E12セルはプルダウンから入力）</t>
    <rPh sb="1" eb="3">
      <t>イカ</t>
    </rPh>
    <rPh sb="4" eb="5">
      <t>アカ</t>
    </rPh>
    <rPh sb="5" eb="6">
      <t>ワク</t>
    </rPh>
    <rPh sb="6" eb="7">
      <t>ナイ</t>
    </rPh>
    <rPh sb="8" eb="10">
      <t>ヒツヨウ</t>
    </rPh>
    <rPh sb="10" eb="12">
      <t>ジコウ</t>
    </rPh>
    <rPh sb="13" eb="15">
      <t>ニュウリョク</t>
    </rPh>
    <rPh sb="29" eb="31">
      <t>ニュウリョク</t>
    </rPh>
    <phoneticPr fontId="2"/>
  </si>
  <si>
    <t>③消費性向を計算</t>
    <rPh sb="1" eb="3">
      <t>ショウヒ</t>
    </rPh>
    <rPh sb="3" eb="5">
      <t>セイコウ</t>
    </rPh>
    <rPh sb="6" eb="8">
      <t>ケイサン</t>
    </rPh>
    <phoneticPr fontId="2"/>
  </si>
  <si>
    <t>計算用</t>
    <rPh sb="0" eb="3">
      <t>ケイサンヨウ</t>
    </rPh>
    <phoneticPr fontId="2"/>
  </si>
  <si>
    <t>令和2年（2020年）産業連関表 【付帯表】固定資本マトリックス 固定資本マトリックス（民間） https://www.e-stat.go.jp/stat-search/files?stat_infid=000040187073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</si>
</sst>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76" formatCode="#,##0_);[Red]\(#,##0\)"/>
    <numFmt numFmtId="177" formatCode="0.000000_ "/>
    <numFmt numFmtId="178" formatCode="0.000000"/>
    <numFmt numFmtId="179" formatCode="0.00_ "/>
    <numFmt numFmtId="180" formatCode="#,##0.0;[Red]\-#,##0.0"/>
    <numFmt numFmtId="181" formatCode="0.0_ "/>
    <numFmt numFmtId="182" formatCode="0.0_);[Red]\(0.0\)"/>
    <numFmt numFmtId="183" formatCode="0.00_);[Red]\(0.00\)"/>
    <numFmt numFmtId="184" formatCode="0.000_ "/>
    <numFmt numFmtId="185" formatCode="0.0%"/>
    <numFmt numFmtId="186" formatCode="#,##0.000000;[Red]\-#,##0.000000"/>
    <numFmt numFmtId="187" formatCode="&quot;　　　　&quot;General"/>
    <numFmt numFmtId="188" formatCode="#,##0;&quot;▲ &quot;#,##0"/>
    <numFmt numFmtId="189" formatCode="0.000_);[Red]\(0.000\)"/>
    <numFmt numFmtId="190" formatCode="#,##0.0_);[Red]\(#,##0.0\)"/>
    <numFmt numFmtId="191" formatCode="#,##0.0;&quot;▲ &quot;#,##0.0"/>
    <numFmt numFmtId="192" formatCode="0.000"/>
    <numFmt numFmtId="193" formatCode="0.0"/>
    <numFmt numFmtId="194" formatCode="0.0;&quot;△ &quot;0.0"/>
    <numFmt numFmtId="195" formatCode="#,##0;&quot;△ &quot;#,##0"/>
    <numFmt numFmtId="196" formatCode="0.0000;&quot;△ &quot;0.0000"/>
    <numFmt numFmtId="197" formatCode="0.000000;&quot;△ &quot;0.000000"/>
  </numFmts>
  <fonts count="5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i/>
      <u/>
      <sz val="11"/>
      <name val="ＭＳ Ｐゴシック"/>
      <family val="3"/>
      <charset val="128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4"/>
      <name val="ＭＳ 明朝"/>
      <family val="1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name val="BIZ UDPゴシック"/>
      <family val="3"/>
      <charset val="128"/>
    </font>
    <font>
      <b/>
      <sz val="11"/>
      <name val="BIZ UDゴシック"/>
      <family val="3"/>
      <charset val="128"/>
    </font>
    <font>
      <sz val="11"/>
      <name val="BIZ UDゴシック"/>
      <family val="3"/>
      <charset val="128"/>
    </font>
    <font>
      <sz val="11"/>
      <color rgb="FF0070C0"/>
      <name val="BIZ UDPゴシック"/>
      <family val="3"/>
      <charset val="128"/>
    </font>
    <font>
      <sz val="16"/>
      <name val="BIZ UDPゴシック"/>
      <family val="3"/>
      <charset val="128"/>
    </font>
    <font>
      <sz val="10"/>
      <name val="BIZ UDPゴシック"/>
      <family val="3"/>
      <charset val="128"/>
    </font>
    <font>
      <sz val="10"/>
      <name val="BIZ UDゴシック"/>
      <family val="3"/>
      <charset val="128"/>
    </font>
    <font>
      <sz val="18"/>
      <color indexed="54"/>
      <name val="ＭＳ Ｐゴシック"/>
      <family val="3"/>
      <charset val="128"/>
    </font>
    <font>
      <sz val="14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name val="BIZ UDゴシック"/>
      <family val="3"/>
      <charset val="128"/>
    </font>
    <font>
      <b/>
      <sz val="12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2"/>
      <name val="BIZ UDゴシック"/>
      <family val="3"/>
      <charset val="128"/>
    </font>
    <font>
      <sz val="9"/>
      <name val="BIZ UDPゴシック"/>
      <family val="3"/>
      <charset val="128"/>
    </font>
    <font>
      <sz val="8"/>
      <name val="BIZ UDPゴシック"/>
      <family val="3"/>
      <charset val="128"/>
    </font>
    <font>
      <b/>
      <sz val="10"/>
      <name val="BIZ UDPゴシック"/>
      <family val="3"/>
      <charset val="128"/>
    </font>
    <font>
      <b/>
      <sz val="9"/>
      <name val="BIZ UDPゴシック"/>
      <family val="3"/>
      <charset val="128"/>
    </font>
    <font>
      <sz val="9"/>
      <name val="BIZ UDゴシック"/>
      <family val="3"/>
      <charset val="128"/>
    </font>
    <font>
      <b/>
      <sz val="14"/>
      <color indexed="12"/>
      <name val="BIZ UDPゴシック"/>
      <family val="3"/>
      <charset val="128"/>
    </font>
    <font>
      <b/>
      <sz val="11"/>
      <color indexed="10"/>
      <name val="BIZ UDPゴシック"/>
      <family val="3"/>
      <charset val="128"/>
    </font>
    <font>
      <b/>
      <i/>
      <u/>
      <sz val="11"/>
      <name val="BIZ UDPゴシック"/>
      <family val="3"/>
      <charset val="128"/>
    </font>
    <font>
      <b/>
      <sz val="11"/>
      <color rgb="FFFF0000"/>
      <name val="BIZ UDPゴシック"/>
      <family val="3"/>
      <charset val="128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5"/>
        <bgColor indexed="64"/>
      </patternFill>
    </fill>
  </fills>
  <borders count="17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10"/>
      </left>
      <right style="thin">
        <color indexed="64"/>
      </right>
      <top style="thick">
        <color indexed="10"/>
      </top>
      <bottom style="thin">
        <color indexed="64"/>
      </bottom>
      <diagonal/>
    </border>
    <border>
      <left style="thick">
        <color indexed="1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n">
        <color indexed="64"/>
      </bottom>
      <diagonal/>
    </border>
    <border>
      <left style="thick">
        <color indexed="10"/>
      </left>
      <right style="thick">
        <color indexed="1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10"/>
      </right>
      <top style="thick">
        <color indexed="10"/>
      </top>
      <bottom style="medium">
        <color indexed="64"/>
      </bottom>
      <diagonal/>
    </border>
    <border>
      <left/>
      <right style="thick">
        <color indexed="1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1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ck">
        <color indexed="10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10"/>
      </right>
      <top style="thin">
        <color indexed="64"/>
      </top>
      <bottom/>
      <diagonal/>
    </border>
    <border>
      <left style="thick">
        <color indexed="10"/>
      </left>
      <right style="thick">
        <color indexed="10"/>
      </right>
      <top style="thin">
        <color indexed="64"/>
      </top>
      <bottom/>
      <diagonal/>
    </border>
    <border>
      <left style="thick">
        <color indexed="10"/>
      </left>
      <right style="thin">
        <color indexed="64"/>
      </right>
      <top/>
      <bottom style="thick">
        <color indexed="10"/>
      </bottom>
      <diagonal/>
    </border>
    <border>
      <left style="thin">
        <color indexed="64"/>
      </left>
      <right style="thin">
        <color indexed="64"/>
      </right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thick">
        <color indexed="10"/>
      </left>
      <right style="thick">
        <color indexed="10"/>
      </right>
      <top/>
      <bottom style="thick">
        <color indexed="10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ck">
        <color indexed="10"/>
      </bottom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auto="1"/>
      </top>
      <bottom style="thin">
        <color indexed="64"/>
      </bottom>
      <diagonal/>
    </border>
    <border>
      <left/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 style="medium">
        <color indexed="64"/>
      </right>
      <top/>
      <bottom style="thick">
        <color auto="1"/>
      </bottom>
      <diagonal/>
    </border>
    <border>
      <left/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n">
        <color indexed="64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thick">
        <color rgb="FFFF0000"/>
      </bottom>
      <diagonal/>
    </border>
    <border>
      <left style="double">
        <color theme="1"/>
      </left>
      <right/>
      <top style="double">
        <color theme="1"/>
      </top>
      <bottom style="double">
        <color theme="1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ck">
        <color indexed="10"/>
      </right>
      <top/>
      <bottom style="thin">
        <color indexed="64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medium">
        <color auto="1"/>
      </bottom>
      <diagonal/>
    </border>
  </borders>
  <cellStyleXfs count="61"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22" borderId="2" applyNumberFormat="0" applyFont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23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6" fillId="0" borderId="5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23" borderId="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13" fillId="0" borderId="0"/>
    <xf numFmtId="0" fontId="33" fillId="4" borderId="0" applyNumberFormat="0" applyBorder="0" applyAlignment="0" applyProtection="0">
      <alignment vertical="center"/>
    </xf>
    <xf numFmtId="0" fontId="1" fillId="0" borderId="0"/>
  </cellStyleXfs>
  <cellXfs count="790">
    <xf numFmtId="0" fontId="0" fillId="0" borderId="0" xfId="0">
      <alignment vertical="center"/>
    </xf>
    <xf numFmtId="176" fontId="1" fillId="0" borderId="0" xfId="0" applyNumberFormat="1" applyFont="1" applyAlignment="1">
      <alignment horizontal="center" vertical="center" shrinkToFit="1"/>
    </xf>
    <xf numFmtId="176" fontId="1" fillId="0" borderId="0" xfId="0" applyNumberFormat="1" applyFont="1" applyAlignment="1">
      <alignment horizontal="left" vertical="center" shrinkToFit="1"/>
    </xf>
    <xf numFmtId="177" fontId="0" fillId="0" borderId="0" xfId="0" applyNumberFormat="1">
      <alignment vertical="center"/>
    </xf>
    <xf numFmtId="38" fontId="0" fillId="0" borderId="0" xfId="34" applyFont="1">
      <alignment vertical="center"/>
    </xf>
    <xf numFmtId="0" fontId="3" fillId="0" borderId="0" xfId="0" applyFont="1" applyAlignment="1">
      <alignment horizontal="center" vertical="center"/>
    </xf>
    <xf numFmtId="180" fontId="0" fillId="0" borderId="0" xfId="34" applyNumberFormat="1" applyFont="1">
      <alignment vertical="center"/>
    </xf>
    <xf numFmtId="38" fontId="0" fillId="0" borderId="0" xfId="34" applyFont="1" applyBorder="1">
      <alignment vertical="center"/>
    </xf>
    <xf numFmtId="181" fontId="0" fillId="0" borderId="0" xfId="0" applyNumberFormat="1">
      <alignment vertical="center"/>
    </xf>
    <xf numFmtId="0" fontId="1" fillId="0" borderId="0" xfId="0" applyFont="1">
      <alignment vertical="center"/>
    </xf>
    <xf numFmtId="40" fontId="0" fillId="0" borderId="0" xfId="34" applyNumberFormat="1" applyFont="1">
      <alignment vertical="center"/>
    </xf>
    <xf numFmtId="40" fontId="1" fillId="0" borderId="0" xfId="0" applyNumberFormat="1" applyFont="1">
      <alignment vertical="center"/>
    </xf>
    <xf numFmtId="40" fontId="0" fillId="0" borderId="0" xfId="34" applyNumberFormat="1" applyFont="1" applyBorder="1">
      <alignment vertical="center"/>
    </xf>
    <xf numFmtId="183" fontId="0" fillId="0" borderId="0" xfId="0" applyNumberFormat="1" applyAlignment="1">
      <alignment horizontal="right" vertical="center"/>
    </xf>
    <xf numFmtId="0" fontId="5" fillId="0" borderId="0" xfId="0" applyFont="1">
      <alignment vertic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right"/>
    </xf>
    <xf numFmtId="0" fontId="5" fillId="0" borderId="0" xfId="52" applyFont="1"/>
    <xf numFmtId="0" fontId="0" fillId="0" borderId="0" xfId="0" applyAlignment="1">
      <alignment horizontal="center" vertical="center"/>
    </xf>
    <xf numFmtId="38" fontId="1" fillId="0" borderId="0" xfId="34" applyFont="1" applyAlignment="1"/>
    <xf numFmtId="38" fontId="1" fillId="0" borderId="0" xfId="34" applyFont="1" applyFill="1" applyAlignment="1"/>
    <xf numFmtId="38" fontId="1" fillId="0" borderId="0" xfId="34" applyFont="1" applyAlignment="1">
      <alignment horizontal="center"/>
    </xf>
    <xf numFmtId="38" fontId="1" fillId="0" borderId="0" xfId="34" applyFont="1" applyAlignment="1">
      <alignment horizontal="right"/>
    </xf>
    <xf numFmtId="38" fontId="1" fillId="0" borderId="0" xfId="34" applyFont="1" applyFill="1" applyAlignment="1">
      <alignment horizontal="center"/>
    </xf>
    <xf numFmtId="40" fontId="0" fillId="0" borderId="0" xfId="34" applyNumberFormat="1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182" fontId="7" fillId="0" borderId="0" xfId="57" applyNumberFormat="1" applyFont="1" applyAlignment="1">
      <alignment vertical="center"/>
    </xf>
    <xf numFmtId="182" fontId="14" fillId="0" borderId="0" xfId="57" applyNumberFormat="1" applyFont="1" applyAlignment="1">
      <alignment vertical="center"/>
    </xf>
    <xf numFmtId="182" fontId="14" fillId="25" borderId="0" xfId="57" applyNumberFormat="1" applyFont="1" applyFill="1" applyAlignment="1">
      <alignment vertical="center"/>
    </xf>
    <xf numFmtId="182" fontId="14" fillId="25" borderId="0" xfId="57" applyNumberFormat="1" applyFont="1" applyFill="1" applyAlignment="1">
      <alignment horizontal="center" vertical="center"/>
    </xf>
    <xf numFmtId="182" fontId="14" fillId="0" borderId="0" xfId="57" applyNumberFormat="1" applyFont="1" applyAlignment="1">
      <alignment horizontal="centerContinuous" vertical="center"/>
    </xf>
    <xf numFmtId="182" fontId="15" fillId="0" borderId="0" xfId="57" applyNumberFormat="1" applyFont="1" applyAlignment="1">
      <alignment vertical="center"/>
    </xf>
    <xf numFmtId="182" fontId="14" fillId="0" borderId="15" xfId="57" applyNumberFormat="1" applyFont="1" applyBorder="1" applyAlignment="1">
      <alignment horizontal="center" vertical="center" wrapText="1"/>
    </xf>
    <xf numFmtId="182" fontId="14" fillId="0" borderId="0" xfId="57" applyNumberFormat="1" applyFont="1" applyAlignment="1">
      <alignment horizontal="center" vertical="center" wrapText="1"/>
    </xf>
    <xf numFmtId="182" fontId="14" fillId="0" borderId="35" xfId="57" applyNumberFormat="1" applyFont="1" applyBorder="1" applyAlignment="1">
      <alignment vertical="center" wrapText="1"/>
    </xf>
    <xf numFmtId="182" fontId="14" fillId="0" borderId="0" xfId="57" applyNumberFormat="1" applyFont="1" applyAlignment="1">
      <alignment vertical="center" wrapText="1"/>
    </xf>
    <xf numFmtId="182" fontId="15" fillId="25" borderId="0" xfId="57" applyNumberFormat="1" applyFont="1" applyFill="1" applyAlignment="1">
      <alignment vertical="center"/>
    </xf>
    <xf numFmtId="182" fontId="14" fillId="0" borderId="0" xfId="57" applyNumberFormat="1" applyFont="1" applyAlignment="1">
      <alignment horizontal="center" vertical="center"/>
    </xf>
    <xf numFmtId="182" fontId="14" fillId="0" borderId="15" xfId="57" applyNumberFormat="1" applyFont="1" applyBorder="1" applyAlignment="1">
      <alignment horizontal="center" vertical="center"/>
    </xf>
    <xf numFmtId="182" fontId="14" fillId="0" borderId="36" xfId="34" applyNumberFormat="1" applyFont="1" applyFill="1" applyBorder="1" applyAlignment="1">
      <alignment vertical="center"/>
    </xf>
    <xf numFmtId="182" fontId="14" fillId="0" borderId="24" xfId="34" applyNumberFormat="1" applyFont="1" applyFill="1" applyBorder="1" applyAlignment="1">
      <alignment vertical="center"/>
    </xf>
    <xf numFmtId="182" fontId="14" fillId="0" borderId="15" xfId="57" applyNumberFormat="1" applyFont="1" applyBorder="1" applyAlignment="1">
      <alignment vertical="center" shrinkToFit="1"/>
    </xf>
    <xf numFmtId="182" fontId="14" fillId="0" borderId="37" xfId="57" applyNumberFormat="1" applyFont="1" applyBorder="1" applyAlignment="1">
      <alignment vertical="center" shrinkToFit="1"/>
    </xf>
    <xf numFmtId="182" fontId="16" fillId="0" borderId="0" xfId="57" applyNumberFormat="1" applyFont="1" applyAlignment="1">
      <alignment vertical="center"/>
    </xf>
    <xf numFmtId="0" fontId="7" fillId="24" borderId="0" xfId="49" applyFont="1" applyFill="1" applyAlignment="1">
      <alignment vertical="center"/>
    </xf>
    <xf numFmtId="38" fontId="0" fillId="0" borderId="43" xfId="34" applyFont="1" applyBorder="1">
      <alignment vertical="center"/>
    </xf>
    <xf numFmtId="184" fontId="10" fillId="0" borderId="0" xfId="0" applyNumberFormat="1" applyFont="1">
      <alignment vertical="center"/>
    </xf>
    <xf numFmtId="0" fontId="0" fillId="0" borderId="0" xfId="0" applyAlignment="1">
      <alignment horizontal="center" vertical="center" shrinkToFit="1"/>
    </xf>
    <xf numFmtId="182" fontId="14" fillId="27" borderId="0" xfId="57" applyNumberFormat="1" applyFont="1" applyFill="1" applyAlignment="1">
      <alignment vertical="center"/>
    </xf>
    <xf numFmtId="182" fontId="7" fillId="27" borderId="0" xfId="57" applyNumberFormat="1" applyFont="1" applyFill="1" applyAlignment="1">
      <alignment vertical="center"/>
    </xf>
    <xf numFmtId="182" fontId="15" fillId="28" borderId="0" xfId="57" applyNumberFormat="1" applyFont="1" applyFill="1" applyAlignment="1">
      <alignment vertical="center"/>
    </xf>
    <xf numFmtId="182" fontId="14" fillId="28" borderId="0" xfId="57" applyNumberFormat="1" applyFont="1" applyFill="1" applyAlignment="1">
      <alignment vertical="center"/>
    </xf>
    <xf numFmtId="182" fontId="7" fillId="28" borderId="0" xfId="57" applyNumberFormat="1" applyFont="1" applyFill="1" applyAlignment="1">
      <alignment vertical="center"/>
    </xf>
    <xf numFmtId="182" fontId="14" fillId="28" borderId="15" xfId="57" applyNumberFormat="1" applyFont="1" applyFill="1" applyBorder="1" applyAlignment="1">
      <alignment vertical="center" wrapText="1"/>
    </xf>
    <xf numFmtId="182" fontId="14" fillId="28" borderId="15" xfId="57" applyNumberFormat="1" applyFont="1" applyFill="1" applyBorder="1" applyAlignment="1">
      <alignment vertical="center" shrinkToFit="1"/>
    </xf>
    <xf numFmtId="182" fontId="14" fillId="28" borderId="15" xfId="34" applyNumberFormat="1" applyFont="1" applyFill="1" applyBorder="1" applyAlignment="1">
      <alignment vertical="center"/>
    </xf>
    <xf numFmtId="182" fontId="14" fillId="26" borderId="0" xfId="57" applyNumberFormat="1" applyFont="1" applyFill="1" applyAlignment="1">
      <alignment vertical="center"/>
    </xf>
    <xf numFmtId="182" fontId="7" fillId="26" borderId="0" xfId="57" applyNumberFormat="1" applyFont="1" applyFill="1" applyAlignment="1">
      <alignment vertical="center"/>
    </xf>
    <xf numFmtId="182" fontId="14" fillId="26" borderId="0" xfId="57" applyNumberFormat="1" applyFont="1" applyFill="1" applyAlignment="1">
      <alignment horizontal="centerContinuous" vertical="center"/>
    </xf>
    <xf numFmtId="182" fontId="14" fillId="26" borderId="17" xfId="57" applyNumberFormat="1" applyFont="1" applyFill="1" applyBorder="1" applyAlignment="1">
      <alignment vertical="center" wrapText="1"/>
    </xf>
    <xf numFmtId="182" fontId="14" fillId="0" borderId="16" xfId="57" applyNumberFormat="1" applyFont="1" applyBorder="1" applyAlignment="1">
      <alignment vertical="center"/>
    </xf>
    <xf numFmtId="182" fontId="15" fillId="27" borderId="0" xfId="57" applyNumberFormat="1" applyFont="1" applyFill="1" applyAlignment="1">
      <alignment vertical="center"/>
    </xf>
    <xf numFmtId="182" fontId="14" fillId="27" borderId="15" xfId="57" applyNumberFormat="1" applyFont="1" applyFill="1" applyBorder="1" applyAlignment="1">
      <alignment vertical="center" wrapText="1"/>
    </xf>
    <xf numFmtId="182" fontId="14" fillId="27" borderId="0" xfId="57" applyNumberFormat="1" applyFont="1" applyFill="1" applyAlignment="1">
      <alignment vertical="center" wrapText="1"/>
    </xf>
    <xf numFmtId="182" fontId="14" fillId="27" borderId="15" xfId="34" applyNumberFormat="1" applyFont="1" applyFill="1" applyBorder="1" applyAlignment="1">
      <alignment vertical="center"/>
    </xf>
    <xf numFmtId="182" fontId="7" fillId="27" borderId="0" xfId="57" applyNumberFormat="1" applyFont="1" applyFill="1" applyAlignment="1">
      <alignment horizontal="center" vertical="center"/>
    </xf>
    <xf numFmtId="38" fontId="0" fillId="0" borderId="11" xfId="34" applyFont="1" applyBorder="1">
      <alignment vertical="center"/>
    </xf>
    <xf numFmtId="38" fontId="0" fillId="0" borderId="65" xfId="34" applyFont="1" applyBorder="1">
      <alignment vertical="center"/>
    </xf>
    <xf numFmtId="38" fontId="0" fillId="0" borderId="20" xfId="34" applyFont="1" applyBorder="1">
      <alignment vertical="center"/>
    </xf>
    <xf numFmtId="38" fontId="0" fillId="0" borderId="53" xfId="34" applyFont="1" applyBorder="1">
      <alignment vertical="center"/>
    </xf>
    <xf numFmtId="182" fontId="7" fillId="25" borderId="0" xfId="57" applyNumberFormat="1" applyFont="1" applyFill="1" applyAlignment="1">
      <alignment vertical="center"/>
    </xf>
    <xf numFmtId="38" fontId="0" fillId="0" borderId="23" xfId="34" applyFont="1" applyBorder="1">
      <alignment vertical="center"/>
    </xf>
    <xf numFmtId="38" fontId="0" fillId="0" borderId="19" xfId="34" applyFont="1" applyBorder="1">
      <alignment vertical="center"/>
    </xf>
    <xf numFmtId="38" fontId="0" fillId="0" borderId="25" xfId="34" applyFont="1" applyBorder="1">
      <alignment vertical="center"/>
    </xf>
    <xf numFmtId="0" fontId="0" fillId="0" borderId="0" xfId="0" applyAlignment="1">
      <alignment horizontal="right" vertical="center"/>
    </xf>
    <xf numFmtId="182" fontId="0" fillId="0" borderId="0" xfId="0" applyNumberFormat="1" applyAlignment="1">
      <alignment horizontal="right" vertical="center"/>
    </xf>
    <xf numFmtId="180" fontId="1" fillId="0" borderId="0" xfId="34" applyNumberFormat="1">
      <alignment vertical="center"/>
    </xf>
    <xf numFmtId="38" fontId="1" fillId="0" borderId="0" xfId="34">
      <alignment vertical="center"/>
    </xf>
    <xf numFmtId="182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 shrinkToFit="1"/>
    </xf>
    <xf numFmtId="0" fontId="7" fillId="0" borderId="0" xfId="0" applyFont="1" applyAlignment="1">
      <alignment horizontal="center" vertical="center" shrinkToFit="1"/>
    </xf>
    <xf numFmtId="182" fontId="14" fillId="0" borderId="15" xfId="57" applyNumberFormat="1" applyFont="1" applyBorder="1" applyAlignment="1">
      <alignment vertical="center" wrapText="1"/>
    </xf>
    <xf numFmtId="38" fontId="0" fillId="0" borderId="61" xfId="34" applyFont="1" applyBorder="1">
      <alignment vertical="center"/>
    </xf>
    <xf numFmtId="38" fontId="0" fillId="0" borderId="80" xfId="34" applyFont="1" applyBorder="1">
      <alignment vertical="center"/>
    </xf>
    <xf numFmtId="38" fontId="0" fillId="0" borderId="29" xfId="34" applyFont="1" applyBorder="1">
      <alignment vertical="center"/>
    </xf>
    <xf numFmtId="49" fontId="1" fillId="0" borderId="0" xfId="53" applyNumberFormat="1" applyAlignment="1">
      <alignment horizontal="center"/>
    </xf>
    <xf numFmtId="0" fontId="1" fillId="0" borderId="0" xfId="53"/>
    <xf numFmtId="49" fontId="1" fillId="0" borderId="0" xfId="56" applyNumberFormat="1" applyAlignment="1">
      <alignment horizontal="center"/>
    </xf>
    <xf numFmtId="0" fontId="1" fillId="0" borderId="0" xfId="56"/>
    <xf numFmtId="49" fontId="1" fillId="0" borderId="0" xfId="51" applyNumberFormat="1" applyAlignment="1">
      <alignment horizontal="center"/>
    </xf>
    <xf numFmtId="0" fontId="1" fillId="0" borderId="0" xfId="51"/>
    <xf numFmtId="0" fontId="0" fillId="0" borderId="0" xfId="0" applyAlignment="1"/>
    <xf numFmtId="0" fontId="0" fillId="0" borderId="0" xfId="52" applyFont="1"/>
    <xf numFmtId="177" fontId="0" fillId="0" borderId="0" xfId="52" applyNumberFormat="1" applyFont="1"/>
    <xf numFmtId="0" fontId="0" fillId="0" borderId="0" xfId="52" applyFont="1" applyAlignment="1">
      <alignment horizontal="center"/>
    </xf>
    <xf numFmtId="0" fontId="0" fillId="0" borderId="0" xfId="0" applyAlignment="1">
      <alignment vertical="center" wrapText="1"/>
    </xf>
    <xf numFmtId="38" fontId="0" fillId="0" borderId="0" xfId="34" applyFont="1" applyAlignment="1">
      <alignment vertical="center" wrapText="1"/>
    </xf>
    <xf numFmtId="178" fontId="0" fillId="0" borderId="0" xfId="0" applyNumberFormat="1" applyAlignment="1">
      <alignment vertical="center" wrapText="1"/>
    </xf>
    <xf numFmtId="49" fontId="0" fillId="0" borderId="0" xfId="51" applyNumberFormat="1" applyFont="1" applyAlignment="1">
      <alignment horizontal="center"/>
    </xf>
    <xf numFmtId="38" fontId="0" fillId="0" borderId="131" xfId="34" applyFont="1" applyBorder="1">
      <alignment vertical="center"/>
    </xf>
    <xf numFmtId="38" fontId="0" fillId="0" borderId="132" xfId="34" applyFont="1" applyBorder="1">
      <alignment vertical="center"/>
    </xf>
    <xf numFmtId="38" fontId="0" fillId="0" borderId="133" xfId="34" applyFont="1" applyBorder="1">
      <alignment vertical="center"/>
    </xf>
    <xf numFmtId="38" fontId="0" fillId="0" borderId="134" xfId="34" applyFont="1" applyBorder="1">
      <alignment vertical="center"/>
    </xf>
    <xf numFmtId="38" fontId="0" fillId="0" borderId="135" xfId="34" applyFont="1" applyBorder="1">
      <alignment vertical="center"/>
    </xf>
    <xf numFmtId="38" fontId="0" fillId="0" borderId="136" xfId="34" applyFont="1" applyBorder="1">
      <alignment vertical="center"/>
    </xf>
    <xf numFmtId="38" fontId="0" fillId="0" borderId="137" xfId="34" applyFont="1" applyBorder="1">
      <alignment vertical="center"/>
    </xf>
    <xf numFmtId="38" fontId="0" fillId="0" borderId="138" xfId="34" applyFont="1" applyBorder="1">
      <alignment vertical="center"/>
    </xf>
    <xf numFmtId="38" fontId="0" fillId="0" borderId="139" xfId="34" applyFont="1" applyBorder="1">
      <alignment vertical="center"/>
    </xf>
    <xf numFmtId="38" fontId="0" fillId="0" borderId="140" xfId="34" applyFont="1" applyBorder="1">
      <alignment vertical="center"/>
    </xf>
    <xf numFmtId="38" fontId="0" fillId="0" borderId="141" xfId="34" applyFont="1" applyBorder="1">
      <alignment vertical="center"/>
    </xf>
    <xf numFmtId="38" fontId="0" fillId="0" borderId="142" xfId="34" applyFont="1" applyBorder="1">
      <alignment vertical="center"/>
    </xf>
    <xf numFmtId="38" fontId="0" fillId="0" borderId="143" xfId="34" applyFont="1" applyBorder="1">
      <alignment vertical="center"/>
    </xf>
    <xf numFmtId="38" fontId="0" fillId="0" borderId="144" xfId="34" applyFont="1" applyBorder="1">
      <alignment vertical="center"/>
    </xf>
    <xf numFmtId="38" fontId="0" fillId="0" borderId="145" xfId="34" applyFont="1" applyBorder="1">
      <alignment vertical="center"/>
    </xf>
    <xf numFmtId="38" fontId="0" fillId="0" borderId="146" xfId="34" applyFont="1" applyBorder="1">
      <alignment vertical="center"/>
    </xf>
    <xf numFmtId="0" fontId="1" fillId="0" borderId="23" xfId="54" applyBorder="1" applyAlignment="1">
      <alignment horizontal="center" vertical="center"/>
    </xf>
    <xf numFmtId="49" fontId="4" fillId="0" borderId="23" xfId="55" applyNumberFormat="1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34" fillId="0" borderId="0" xfId="0" applyFont="1">
      <alignment vertical="center"/>
    </xf>
    <xf numFmtId="38" fontId="35" fillId="0" borderId="0" xfId="34" applyFont="1">
      <alignment vertical="center"/>
    </xf>
    <xf numFmtId="0" fontId="36" fillId="0" borderId="0" xfId="0" applyFont="1">
      <alignment vertical="center"/>
    </xf>
    <xf numFmtId="0" fontId="37" fillId="0" borderId="0" xfId="0" applyFont="1">
      <alignment vertical="center"/>
    </xf>
    <xf numFmtId="176" fontId="38" fillId="0" borderId="0" xfId="0" applyNumberFormat="1" applyFont="1" applyAlignment="1">
      <alignment horizontal="left" vertical="center"/>
    </xf>
    <xf numFmtId="176" fontId="39" fillId="0" borderId="0" xfId="0" applyNumberFormat="1" applyFont="1" applyAlignment="1">
      <alignment horizontal="center" vertical="center"/>
    </xf>
    <xf numFmtId="176" fontId="40" fillId="0" borderId="26" xfId="0" applyNumberFormat="1" applyFont="1" applyBorder="1" applyAlignment="1">
      <alignment horizontal="center" vertical="center"/>
    </xf>
    <xf numFmtId="176" fontId="40" fillId="0" borderId="29" xfId="0" applyNumberFormat="1" applyFont="1" applyBorder="1" applyAlignment="1">
      <alignment horizontal="center" vertical="center" shrinkToFit="1"/>
    </xf>
    <xf numFmtId="176" fontId="40" fillId="0" borderId="30" xfId="0" applyNumberFormat="1" applyFont="1" applyBorder="1" applyAlignment="1">
      <alignment horizontal="center" vertical="center"/>
    </xf>
    <xf numFmtId="176" fontId="40" fillId="0" borderId="29" xfId="0" applyNumberFormat="1" applyFont="1" applyBorder="1" applyAlignment="1">
      <alignment horizontal="center" vertical="center"/>
    </xf>
    <xf numFmtId="176" fontId="40" fillId="0" borderId="30" xfId="0" quotePrefix="1" applyNumberFormat="1" applyFont="1" applyBorder="1" applyAlignment="1">
      <alignment horizontal="center" vertical="center"/>
    </xf>
    <xf numFmtId="176" fontId="40" fillId="0" borderId="22" xfId="0" applyNumberFormat="1" applyFont="1" applyBorder="1" applyAlignment="1">
      <alignment horizontal="center" vertical="center" wrapText="1"/>
    </xf>
    <xf numFmtId="176" fontId="40" fillId="0" borderId="24" xfId="0" applyNumberFormat="1" applyFont="1" applyBorder="1" applyAlignment="1">
      <alignment horizontal="center" vertical="center" wrapText="1"/>
    </xf>
    <xf numFmtId="176" fontId="39" fillId="0" borderId="14" xfId="0" applyNumberFormat="1" applyFont="1" applyBorder="1" applyAlignment="1">
      <alignment horizontal="center" vertical="center" wrapText="1"/>
    </xf>
    <xf numFmtId="176" fontId="39" fillId="0" borderId="22" xfId="0" applyNumberFormat="1" applyFont="1" applyBorder="1" applyAlignment="1">
      <alignment horizontal="center" vertical="center" wrapText="1"/>
    </xf>
    <xf numFmtId="176" fontId="39" fillId="0" borderId="24" xfId="0" applyNumberFormat="1" applyFont="1" applyBorder="1" applyAlignment="1">
      <alignment horizontal="center" vertical="center" wrapText="1"/>
    </xf>
    <xf numFmtId="176" fontId="40" fillId="0" borderId="14" xfId="0" applyNumberFormat="1" applyFont="1" applyBorder="1" applyAlignment="1">
      <alignment horizontal="center" vertical="center" wrapText="1"/>
    </xf>
    <xf numFmtId="176" fontId="40" fillId="0" borderId="26" xfId="0" applyNumberFormat="1" applyFont="1" applyBorder="1" applyAlignment="1">
      <alignment horizontal="center" vertical="center" shrinkToFit="1"/>
    </xf>
    <xf numFmtId="176" fontId="39" fillId="0" borderId="25" xfId="0" applyNumberFormat="1" applyFont="1" applyBorder="1" applyAlignment="1">
      <alignment vertical="center" shrinkToFit="1"/>
    </xf>
    <xf numFmtId="194" fontId="40" fillId="0" borderId="26" xfId="34" applyNumberFormat="1" applyFont="1" applyFill="1" applyBorder="1">
      <alignment vertical="center"/>
    </xf>
    <xf numFmtId="194" fontId="40" fillId="0" borderId="25" xfId="34" applyNumberFormat="1" applyFont="1" applyFill="1" applyBorder="1">
      <alignment vertical="center"/>
    </xf>
    <xf numFmtId="194" fontId="40" fillId="0" borderId="30" xfId="34" applyNumberFormat="1" applyFont="1" applyFill="1" applyBorder="1">
      <alignment vertical="center"/>
    </xf>
    <xf numFmtId="194" fontId="40" fillId="0" borderId="0" xfId="34" applyNumberFormat="1" applyFont="1" applyFill="1" applyBorder="1">
      <alignment vertical="center"/>
    </xf>
    <xf numFmtId="194" fontId="40" fillId="0" borderId="17" xfId="34" applyNumberFormat="1" applyFont="1" applyFill="1" applyBorder="1">
      <alignment vertical="center"/>
    </xf>
    <xf numFmtId="176" fontId="40" fillId="0" borderId="30" xfId="0" applyNumberFormat="1" applyFont="1" applyBorder="1" applyAlignment="1">
      <alignment horizontal="center" vertical="center" shrinkToFit="1"/>
    </xf>
    <xf numFmtId="176" fontId="40" fillId="0" borderId="15" xfId="0" applyNumberFormat="1" applyFont="1" applyBorder="1" applyAlignment="1">
      <alignment horizontal="center" vertical="center" shrinkToFit="1"/>
    </xf>
    <xf numFmtId="176" fontId="39" fillId="0" borderId="0" xfId="0" applyNumberFormat="1" applyFont="1" applyAlignment="1">
      <alignment vertical="center" shrinkToFit="1"/>
    </xf>
    <xf numFmtId="194" fontId="40" fillId="0" borderId="15" xfId="34" applyNumberFormat="1" applyFont="1" applyFill="1" applyBorder="1">
      <alignment vertical="center"/>
    </xf>
    <xf numFmtId="176" fontId="40" fillId="0" borderId="17" xfId="0" applyNumberFormat="1" applyFont="1" applyBorder="1" applyAlignment="1">
      <alignment horizontal="center" vertical="center" shrinkToFit="1"/>
    </xf>
    <xf numFmtId="176" fontId="40" fillId="0" borderId="31" xfId="0" applyNumberFormat="1" applyFont="1" applyBorder="1" applyAlignment="1">
      <alignment horizontal="center" vertical="center" shrinkToFit="1"/>
    </xf>
    <xf numFmtId="176" fontId="39" fillId="0" borderId="32" xfId="0" applyNumberFormat="1" applyFont="1" applyBorder="1" applyAlignment="1">
      <alignment vertical="center" shrinkToFit="1"/>
    </xf>
    <xf numFmtId="194" fontId="40" fillId="0" borderId="31" xfId="34" applyNumberFormat="1" applyFont="1" applyFill="1" applyBorder="1">
      <alignment vertical="center"/>
    </xf>
    <xf numFmtId="194" fontId="40" fillId="0" borderId="32" xfId="34" applyNumberFormat="1" applyFont="1" applyFill="1" applyBorder="1">
      <alignment vertical="center"/>
    </xf>
    <xf numFmtId="194" fontId="40" fillId="0" borderId="96" xfId="34" applyNumberFormat="1" applyFont="1" applyFill="1" applyBorder="1">
      <alignment vertical="center"/>
    </xf>
    <xf numFmtId="176" fontId="40" fillId="0" borderId="96" xfId="0" applyNumberFormat="1" applyFont="1" applyBorder="1" applyAlignment="1">
      <alignment horizontal="center" vertical="center" shrinkToFit="1"/>
    </xf>
    <xf numFmtId="176" fontId="40" fillId="0" borderId="18" xfId="0" quotePrefix="1" applyNumberFormat="1" applyFont="1" applyBorder="1" applyAlignment="1">
      <alignment horizontal="center" vertical="center" shrinkToFit="1"/>
    </xf>
    <xf numFmtId="176" fontId="39" fillId="0" borderId="19" xfId="0" applyNumberFormat="1" applyFont="1" applyBorder="1" applyAlignment="1">
      <alignment horizontal="center" vertical="center" shrinkToFit="1"/>
    </xf>
    <xf numFmtId="194" fontId="40" fillId="0" borderId="18" xfId="34" applyNumberFormat="1" applyFont="1" applyFill="1" applyBorder="1">
      <alignment vertical="center"/>
    </xf>
    <xf numFmtId="194" fontId="40" fillId="0" borderId="19" xfId="34" applyNumberFormat="1" applyFont="1" applyFill="1" applyBorder="1">
      <alignment vertical="center"/>
    </xf>
    <xf numFmtId="194" fontId="40" fillId="0" borderId="21" xfId="34" applyNumberFormat="1" applyFont="1" applyFill="1" applyBorder="1">
      <alignment vertical="center"/>
    </xf>
    <xf numFmtId="194" fontId="40" fillId="0" borderId="20" xfId="34" applyNumberFormat="1" applyFont="1" applyFill="1" applyBorder="1">
      <alignment vertical="center"/>
    </xf>
    <xf numFmtId="176" fontId="40" fillId="0" borderId="21" xfId="0" applyNumberFormat="1" applyFont="1" applyBorder="1" applyAlignment="1">
      <alignment horizontal="center" vertical="center" shrinkToFit="1"/>
    </xf>
    <xf numFmtId="194" fontId="40" fillId="0" borderId="0" xfId="0" applyNumberFormat="1" applyFont="1">
      <alignment vertical="center"/>
    </xf>
    <xf numFmtId="176" fontId="40" fillId="0" borderId="25" xfId="0" applyNumberFormat="1" applyFont="1" applyBorder="1" applyAlignment="1">
      <alignment horizontal="center" vertical="center" shrinkToFit="1"/>
    </xf>
    <xf numFmtId="176" fontId="40" fillId="0" borderId="0" xfId="0" applyNumberFormat="1" applyFont="1" applyAlignment="1">
      <alignment horizontal="center" vertical="center" shrinkToFit="1"/>
    </xf>
    <xf numFmtId="194" fontId="40" fillId="0" borderId="15" xfId="0" applyNumberFormat="1" applyFont="1" applyBorder="1" applyAlignment="1">
      <alignment horizontal="center" vertical="center" shrinkToFit="1"/>
    </xf>
    <xf numFmtId="176" fontId="40" fillId="0" borderId="0" xfId="0" applyNumberFormat="1" applyFont="1" applyAlignment="1">
      <alignment horizontal="center" vertical="center"/>
    </xf>
    <xf numFmtId="176" fontId="40" fillId="0" borderId="18" xfId="0" applyNumberFormat="1" applyFont="1" applyBorder="1" applyAlignment="1">
      <alignment horizontal="center" vertical="center" shrinkToFit="1"/>
    </xf>
    <xf numFmtId="194" fontId="40" fillId="0" borderId="22" xfId="34" applyNumberFormat="1" applyFont="1" applyFill="1" applyBorder="1">
      <alignment vertical="center"/>
    </xf>
    <xf numFmtId="194" fontId="40" fillId="0" borderId="23" xfId="34" applyNumberFormat="1" applyFont="1" applyFill="1" applyBorder="1">
      <alignment vertical="center"/>
    </xf>
    <xf numFmtId="194" fontId="40" fillId="0" borderId="14" xfId="34" applyNumberFormat="1" applyFont="1" applyFill="1" applyBorder="1">
      <alignment vertical="center"/>
    </xf>
    <xf numFmtId="0" fontId="36" fillId="0" borderId="0" xfId="53" applyFont="1"/>
    <xf numFmtId="0" fontId="34" fillId="0" borderId="149" xfId="0" applyFont="1" applyBorder="1">
      <alignment vertical="center"/>
    </xf>
    <xf numFmtId="0" fontId="36" fillId="0" borderId="12" xfId="0" applyFont="1" applyBorder="1">
      <alignment vertical="center"/>
    </xf>
    <xf numFmtId="0" fontId="34" fillId="0" borderId="150" xfId="0" applyFont="1" applyBorder="1">
      <alignment vertical="center"/>
    </xf>
    <xf numFmtId="0" fontId="36" fillId="0" borderId="56" xfId="0" applyFont="1" applyBorder="1">
      <alignment vertical="center"/>
    </xf>
    <xf numFmtId="0" fontId="34" fillId="0" borderId="151" xfId="0" applyFont="1" applyBorder="1">
      <alignment vertical="center"/>
    </xf>
    <xf numFmtId="0" fontId="36" fillId="0" borderId="64" xfId="0" applyFont="1" applyBorder="1">
      <alignment vertical="center"/>
    </xf>
    <xf numFmtId="0" fontId="42" fillId="0" borderId="0" xfId="0" applyFont="1" applyAlignment="1">
      <alignment horizontal="left" vertical="top"/>
    </xf>
    <xf numFmtId="38" fontId="0" fillId="0" borderId="0" xfId="0" applyNumberFormat="1">
      <alignment vertical="center"/>
    </xf>
    <xf numFmtId="177" fontId="34" fillId="0" borderId="0" xfId="0" applyNumberFormat="1" applyFont="1" applyAlignment="1">
      <alignment horizontal="right" vertical="center"/>
    </xf>
    <xf numFmtId="0" fontId="34" fillId="0" borderId="26" xfId="60" applyFont="1" applyBorder="1"/>
    <xf numFmtId="0" fontId="34" fillId="0" borderId="29" xfId="60" applyFont="1" applyBorder="1" applyAlignment="1">
      <alignment shrinkToFit="1"/>
    </xf>
    <xf numFmtId="0" fontId="34" fillId="0" borderId="21" xfId="34" quotePrefix="1" applyNumberFormat="1" applyFont="1" applyFill="1" applyBorder="1" applyAlignment="1">
      <alignment horizontal="center" vertical="center" wrapText="1" shrinkToFit="1"/>
    </xf>
    <xf numFmtId="0" fontId="34" fillId="0" borderId="18" xfId="34" quotePrefix="1" applyNumberFormat="1" applyFont="1" applyFill="1" applyBorder="1" applyAlignment="1">
      <alignment horizontal="center" vertical="center" wrapText="1" shrinkToFit="1"/>
    </xf>
    <xf numFmtId="0" fontId="34" fillId="0" borderId="19" xfId="34" applyNumberFormat="1" applyFont="1" applyFill="1" applyBorder="1" applyAlignment="1">
      <alignment horizontal="center" vertical="center" shrinkToFit="1"/>
    </xf>
    <xf numFmtId="0" fontId="34" fillId="0" borderId="25" xfId="34" applyNumberFormat="1" applyFont="1" applyFill="1" applyBorder="1" applyAlignment="1">
      <alignment horizontal="center" vertical="center" shrinkToFit="1"/>
    </xf>
    <xf numFmtId="0" fontId="34" fillId="0" borderId="29" xfId="34" applyNumberFormat="1" applyFont="1" applyFill="1" applyBorder="1" applyAlignment="1">
      <alignment horizontal="center" vertical="center" shrinkToFit="1"/>
    </xf>
    <xf numFmtId="0" fontId="43" fillId="0" borderId="15" xfId="60" applyFont="1" applyBorder="1" applyAlignment="1">
      <alignment horizontal="center" vertical="center" wrapText="1"/>
    </xf>
    <xf numFmtId="0" fontId="43" fillId="0" borderId="16" xfId="60" applyFont="1" applyBorder="1" applyAlignment="1">
      <alignment horizontal="center" vertical="center" shrinkToFit="1"/>
    </xf>
    <xf numFmtId="0" fontId="34" fillId="0" borderId="23" xfId="34" quotePrefix="1" applyNumberFormat="1" applyFont="1" applyFill="1" applyBorder="1" applyAlignment="1">
      <alignment horizontal="center" vertical="center" shrinkToFit="1"/>
    </xf>
    <xf numFmtId="0" fontId="34" fillId="0" borderId="20" xfId="34" quotePrefix="1" applyNumberFormat="1" applyFont="1" applyFill="1" applyBorder="1" applyAlignment="1">
      <alignment horizontal="center" vertical="center" shrinkToFit="1"/>
    </xf>
    <xf numFmtId="0" fontId="34" fillId="0" borderId="19" xfId="34" quotePrefix="1" applyNumberFormat="1" applyFont="1" applyFill="1" applyBorder="1" applyAlignment="1">
      <alignment horizontal="center" vertical="center" shrinkToFit="1"/>
    </xf>
    <xf numFmtId="0" fontId="43" fillId="0" borderId="22" xfId="60" applyFont="1" applyBorder="1" applyAlignment="1">
      <alignment horizontal="center" vertical="center"/>
    </xf>
    <xf numFmtId="0" fontId="43" fillId="0" borderId="24" xfId="60" applyFont="1" applyBorder="1" applyAlignment="1">
      <alignment horizontal="center" vertical="center" shrinkToFit="1"/>
    </xf>
    <xf numFmtId="0" fontId="44" fillId="0" borderId="26" xfId="0" applyFont="1" applyBorder="1" applyAlignment="1">
      <alignment horizontal="center" vertical="center" shrinkToFit="1"/>
    </xf>
    <xf numFmtId="176" fontId="43" fillId="0" borderId="25" xfId="0" applyNumberFormat="1" applyFont="1" applyBorder="1" applyAlignment="1">
      <alignment vertical="center" shrinkToFit="1"/>
    </xf>
    <xf numFmtId="195" fontId="44" fillId="0" borderId="26" xfId="34" applyNumberFormat="1" applyFont="1" applyFill="1" applyBorder="1" applyAlignment="1">
      <alignment horizontal="right" vertical="center"/>
    </xf>
    <xf numFmtId="195" fontId="44" fillId="0" borderId="25" xfId="34" applyNumberFormat="1" applyFont="1" applyFill="1" applyBorder="1" applyAlignment="1">
      <alignment horizontal="right" vertical="center"/>
    </xf>
    <xf numFmtId="195" fontId="44" fillId="0" borderId="16" xfId="34" applyNumberFormat="1" applyFont="1" applyFill="1" applyBorder="1" applyAlignment="1">
      <alignment horizontal="right" vertical="center"/>
    </xf>
    <xf numFmtId="196" fontId="44" fillId="0" borderId="26" xfId="60" applyNumberFormat="1" applyFont="1" applyBorder="1" applyAlignment="1">
      <alignment horizontal="right" vertical="center"/>
    </xf>
    <xf numFmtId="196" fontId="44" fillId="0" borderId="16" xfId="60" applyNumberFormat="1" applyFont="1" applyBorder="1" applyAlignment="1">
      <alignment horizontal="right" vertical="center"/>
    </xf>
    <xf numFmtId="49" fontId="44" fillId="0" borderId="15" xfId="0" applyNumberFormat="1" applyFont="1" applyBorder="1" applyAlignment="1">
      <alignment horizontal="center" vertical="center" shrinkToFit="1"/>
    </xf>
    <xf numFmtId="176" fontId="43" fillId="0" borderId="0" xfId="0" applyNumberFormat="1" applyFont="1" applyAlignment="1">
      <alignment vertical="center" shrinkToFit="1"/>
    </xf>
    <xf numFmtId="195" fontId="44" fillId="0" borderId="15" xfId="34" applyNumberFormat="1" applyFont="1" applyFill="1" applyBorder="1" applyAlignment="1">
      <alignment horizontal="right" vertical="center"/>
    </xf>
    <xf numFmtId="195" fontId="44" fillId="0" borderId="0" xfId="34" applyNumberFormat="1" applyFont="1" applyFill="1" applyBorder="1" applyAlignment="1">
      <alignment horizontal="right" vertical="center"/>
    </xf>
    <xf numFmtId="196" fontId="44" fillId="0" borderId="15" xfId="60" applyNumberFormat="1" applyFont="1" applyBorder="1" applyAlignment="1">
      <alignment horizontal="right" vertical="center"/>
    </xf>
    <xf numFmtId="49" fontId="44" fillId="0" borderId="31" xfId="0" applyNumberFormat="1" applyFont="1" applyBorder="1" applyAlignment="1">
      <alignment horizontal="center" vertical="center" shrinkToFit="1"/>
    </xf>
    <xf numFmtId="176" fontId="43" fillId="0" borderId="32" xfId="0" applyNumberFormat="1" applyFont="1" applyBorder="1" applyAlignment="1">
      <alignment vertical="center" shrinkToFit="1"/>
    </xf>
    <xf numFmtId="195" fontId="44" fillId="0" borderId="31" xfId="34" applyNumberFormat="1" applyFont="1" applyFill="1" applyBorder="1" applyAlignment="1">
      <alignment horizontal="right" vertical="center"/>
    </xf>
    <xf numFmtId="195" fontId="44" fillId="0" borderId="32" xfId="34" applyNumberFormat="1" applyFont="1" applyFill="1" applyBorder="1" applyAlignment="1">
      <alignment horizontal="right" vertical="center"/>
    </xf>
    <xf numFmtId="195" fontId="44" fillId="0" borderId="167" xfId="34" applyNumberFormat="1" applyFont="1" applyFill="1" applyBorder="1" applyAlignment="1">
      <alignment horizontal="right" vertical="center"/>
    </xf>
    <xf numFmtId="196" fontId="44" fillId="0" borderId="31" xfId="60" applyNumberFormat="1" applyFont="1" applyBorder="1" applyAlignment="1">
      <alignment horizontal="right" vertical="center"/>
    </xf>
    <xf numFmtId="196" fontId="44" fillId="0" borderId="167" xfId="60" applyNumberFormat="1" applyFont="1" applyBorder="1" applyAlignment="1">
      <alignment horizontal="right" vertical="center"/>
    </xf>
    <xf numFmtId="195" fontId="44" fillId="0" borderId="32" xfId="34" applyNumberFormat="1" applyFont="1" applyFill="1" applyBorder="1" applyAlignment="1">
      <alignment vertical="center"/>
    </xf>
    <xf numFmtId="195" fontId="44" fillId="0" borderId="0" xfId="34" applyNumberFormat="1" applyFont="1" applyFill="1" applyBorder="1" applyAlignment="1">
      <alignment vertical="center"/>
    </xf>
    <xf numFmtId="195" fontId="44" fillId="0" borderId="16" xfId="34" applyNumberFormat="1" applyFont="1" applyFill="1" applyBorder="1" applyAlignment="1">
      <alignment vertical="center"/>
    </xf>
    <xf numFmtId="176" fontId="43" fillId="0" borderId="127" xfId="0" applyNumberFormat="1" applyFont="1" applyBorder="1" applyAlignment="1">
      <alignment vertical="center" shrinkToFit="1"/>
    </xf>
    <xf numFmtId="195" fontId="44" fillId="0" borderId="126" xfId="34" applyNumberFormat="1" applyFont="1" applyFill="1" applyBorder="1" applyAlignment="1">
      <alignment vertical="center"/>
    </xf>
    <xf numFmtId="195" fontId="44" fillId="0" borderId="127" xfId="34" applyNumberFormat="1" applyFont="1" applyFill="1" applyBorder="1" applyAlignment="1">
      <alignment vertical="center"/>
    </xf>
    <xf numFmtId="176" fontId="43" fillId="0" borderId="24" xfId="0" applyNumberFormat="1" applyFont="1" applyBorder="1" applyAlignment="1">
      <alignment vertical="center" shrinkToFit="1"/>
    </xf>
    <xf numFmtId="195" fontId="44" fillId="0" borderId="23" xfId="34" applyNumberFormat="1" applyFont="1" applyFill="1" applyBorder="1" applyAlignment="1">
      <alignment vertical="center"/>
    </xf>
    <xf numFmtId="195" fontId="44" fillId="0" borderId="24" xfId="34" applyNumberFormat="1" applyFont="1" applyFill="1" applyBorder="1" applyAlignment="1">
      <alignment vertical="center"/>
    </xf>
    <xf numFmtId="195" fontId="44" fillId="0" borderId="18" xfId="34" applyNumberFormat="1" applyFont="1" applyFill="1" applyBorder="1" applyAlignment="1">
      <alignment horizontal="right" vertical="center"/>
    </xf>
    <xf numFmtId="195" fontId="44" fillId="0" borderId="19" xfId="34" applyNumberFormat="1" applyFont="1" applyFill="1" applyBorder="1" applyAlignment="1">
      <alignment horizontal="right" vertical="center"/>
    </xf>
    <xf numFmtId="195" fontId="44" fillId="0" borderId="20" xfId="34" applyNumberFormat="1" applyFont="1" applyFill="1" applyBorder="1" applyAlignment="1">
      <alignment horizontal="right" vertical="center"/>
    </xf>
    <xf numFmtId="196" fontId="44" fillId="0" borderId="18" xfId="60" applyNumberFormat="1" applyFont="1" applyBorder="1" applyAlignment="1">
      <alignment horizontal="right" vertical="center"/>
    </xf>
    <xf numFmtId="196" fontId="44" fillId="0" borderId="20" xfId="60" applyNumberFormat="1" applyFont="1" applyBorder="1" applyAlignment="1">
      <alignment horizontal="right" vertical="center"/>
    </xf>
    <xf numFmtId="197" fontId="40" fillId="0" borderId="26" xfId="0" applyNumberFormat="1" applyFont="1" applyBorder="1">
      <alignment vertical="center"/>
    </xf>
    <xf numFmtId="197" fontId="40" fillId="0" borderId="25" xfId="0" applyNumberFormat="1" applyFont="1" applyBorder="1">
      <alignment vertical="center"/>
    </xf>
    <xf numFmtId="197" fontId="40" fillId="0" borderId="17" xfId="0" applyNumberFormat="1" applyFont="1" applyBorder="1">
      <alignment vertical="center"/>
    </xf>
    <xf numFmtId="197" fontId="40" fillId="0" borderId="15" xfId="0" applyNumberFormat="1" applyFont="1" applyBorder="1">
      <alignment vertical="center"/>
    </xf>
    <xf numFmtId="197" fontId="40" fillId="0" borderId="0" xfId="0" applyNumberFormat="1" applyFont="1">
      <alignment vertical="center"/>
    </xf>
    <xf numFmtId="197" fontId="40" fillId="0" borderId="31" xfId="0" applyNumberFormat="1" applyFont="1" applyBorder="1">
      <alignment vertical="center"/>
    </xf>
    <xf numFmtId="197" fontId="40" fillId="0" borderId="32" xfId="0" applyNumberFormat="1" applyFont="1" applyBorder="1">
      <alignment vertical="center"/>
    </xf>
    <xf numFmtId="197" fontId="40" fillId="0" borderId="96" xfId="0" applyNumberFormat="1" applyFont="1" applyBorder="1">
      <alignment vertical="center"/>
    </xf>
    <xf numFmtId="197" fontId="40" fillId="0" borderId="18" xfId="0" applyNumberFormat="1" applyFont="1" applyBorder="1">
      <alignment vertical="center"/>
    </xf>
    <xf numFmtId="197" fontId="40" fillId="0" borderId="19" xfId="0" applyNumberFormat="1" applyFont="1" applyBorder="1">
      <alignment vertical="center"/>
    </xf>
    <xf numFmtId="197" fontId="40" fillId="0" borderId="22" xfId="0" applyNumberFormat="1" applyFont="1" applyBorder="1">
      <alignment vertical="center"/>
    </xf>
    <xf numFmtId="197" fontId="40" fillId="0" borderId="23" xfId="0" applyNumberFormat="1" applyFont="1" applyBorder="1">
      <alignment vertical="center"/>
    </xf>
    <xf numFmtId="197" fontId="40" fillId="0" borderId="30" xfId="0" applyNumberFormat="1" applyFont="1" applyBorder="1">
      <alignment vertical="center"/>
    </xf>
    <xf numFmtId="197" fontId="40" fillId="0" borderId="21" xfId="0" applyNumberFormat="1" applyFont="1" applyBorder="1">
      <alignment vertical="center"/>
    </xf>
    <xf numFmtId="197" fontId="40" fillId="0" borderId="14" xfId="0" applyNumberFormat="1" applyFont="1" applyBorder="1">
      <alignment vertical="center"/>
    </xf>
    <xf numFmtId="38" fontId="34" fillId="0" borderId="23" xfId="34" applyFont="1" applyBorder="1" applyAlignment="1">
      <alignment horizontal="left"/>
    </xf>
    <xf numFmtId="38" fontId="34" fillId="0" borderId="21" xfId="34" applyFont="1" applyFill="1" applyBorder="1" applyAlignment="1">
      <alignment horizontal="center"/>
    </xf>
    <xf numFmtId="186" fontId="36" fillId="0" borderId="21" xfId="34" applyNumberFormat="1" applyFont="1" applyFill="1" applyBorder="1" applyAlignment="1">
      <alignment horizontal="right"/>
    </xf>
    <xf numFmtId="186" fontId="36" fillId="0" borderId="21" xfId="34" applyNumberFormat="1" applyFont="1" applyFill="1" applyBorder="1" applyAlignment="1"/>
    <xf numFmtId="0" fontId="36" fillId="0" borderId="27" xfId="0" applyFont="1" applyBorder="1">
      <alignment vertical="center"/>
    </xf>
    <xf numFmtId="38" fontId="34" fillId="0" borderId="0" xfId="34" applyFont="1" applyAlignment="1">
      <alignment horizontal="left"/>
    </xf>
    <xf numFmtId="38" fontId="0" fillId="0" borderId="0" xfId="34" applyFont="1" applyAlignment="1">
      <alignment horizontal="right"/>
    </xf>
    <xf numFmtId="0" fontId="34" fillId="0" borderId="0" xfId="0" applyFont="1" applyAlignment="1">
      <alignment horizontal="left" vertical="center"/>
    </xf>
    <xf numFmtId="38" fontId="34" fillId="0" borderId="18" xfId="34" applyFont="1" applyBorder="1" applyAlignment="1">
      <alignment horizontal="center"/>
    </xf>
    <xf numFmtId="38" fontId="34" fillId="0" borderId="20" xfId="34" applyFont="1" applyBorder="1" applyAlignment="1"/>
    <xf numFmtId="38" fontId="34" fillId="0" borderId="20" xfId="34" applyFont="1" applyFill="1" applyBorder="1" applyAlignment="1"/>
    <xf numFmtId="38" fontId="34" fillId="0" borderId="18" xfId="34" applyFont="1" applyFill="1" applyBorder="1" applyAlignment="1">
      <alignment horizontal="center"/>
    </xf>
    <xf numFmtId="38" fontId="34" fillId="0" borderId="20" xfId="34" applyFont="1" applyBorder="1" applyAlignment="1">
      <alignment shrinkToFit="1"/>
    </xf>
    <xf numFmtId="38" fontId="34" fillId="0" borderId="21" xfId="34" applyFont="1" applyBorder="1" applyAlignment="1">
      <alignment horizontal="center"/>
    </xf>
    <xf numFmtId="186" fontId="36" fillId="0" borderId="21" xfId="34" applyNumberFormat="1" applyFont="1" applyBorder="1" applyAlignment="1"/>
    <xf numFmtId="38" fontId="36" fillId="0" borderId="0" xfId="34" applyFont="1" applyAlignment="1">
      <alignment vertical="center" wrapText="1"/>
    </xf>
    <xf numFmtId="0" fontId="34" fillId="0" borderId="0" xfId="0" applyFont="1" applyAlignment="1">
      <alignment vertical="center" wrapText="1"/>
    </xf>
    <xf numFmtId="178" fontId="36" fillId="0" borderId="0" xfId="0" applyNumberFormat="1" applyFont="1" applyAlignment="1">
      <alignment vertical="center" wrapText="1"/>
    </xf>
    <xf numFmtId="177" fontId="44" fillId="0" borderId="26" xfId="51" applyNumberFormat="1" applyFont="1" applyBorder="1" applyAlignment="1">
      <alignment horizontal="right"/>
    </xf>
    <xf numFmtId="177" fontId="44" fillId="0" borderId="0" xfId="51" applyNumberFormat="1" applyFont="1" applyAlignment="1">
      <alignment horizontal="right"/>
    </xf>
    <xf numFmtId="177" fontId="44" fillId="0" borderId="17" xfId="51" applyNumberFormat="1" applyFont="1" applyBorder="1" applyAlignment="1">
      <alignment horizontal="right"/>
    </xf>
    <xf numFmtId="177" fontId="44" fillId="0" borderId="15" xfId="51" applyNumberFormat="1" applyFont="1" applyBorder="1" applyAlignment="1">
      <alignment horizontal="right"/>
    </xf>
    <xf numFmtId="177" fontId="44" fillId="0" borderId="23" xfId="51" applyNumberFormat="1" applyFont="1" applyBorder="1" applyAlignment="1">
      <alignment horizontal="right"/>
    </xf>
    <xf numFmtId="177" fontId="44" fillId="0" borderId="19" xfId="51" applyNumberFormat="1" applyFont="1" applyBorder="1" applyAlignment="1">
      <alignment horizontal="right"/>
    </xf>
    <xf numFmtId="177" fontId="44" fillId="0" borderId="25" xfId="51" applyNumberFormat="1" applyFont="1" applyBorder="1" applyAlignment="1">
      <alignment horizontal="right"/>
    </xf>
    <xf numFmtId="49" fontId="34" fillId="0" borderId="26" xfId="51" applyNumberFormat="1" applyFont="1" applyBorder="1" applyAlignment="1">
      <alignment horizontal="center"/>
    </xf>
    <xf numFmtId="0" fontId="34" fillId="0" borderId="29" xfId="51" applyFont="1" applyBorder="1"/>
    <xf numFmtId="49" fontId="34" fillId="0" borderId="25" xfId="51" applyNumberFormat="1" applyFont="1" applyBorder="1" applyAlignment="1">
      <alignment horizontal="center"/>
    </xf>
    <xf numFmtId="0" fontId="34" fillId="0" borderId="25" xfId="51" applyFont="1" applyBorder="1" applyAlignment="1">
      <alignment horizontal="center"/>
    </xf>
    <xf numFmtId="49" fontId="34" fillId="0" borderId="29" xfId="51" applyNumberFormat="1" applyFont="1" applyBorder="1" applyAlignment="1">
      <alignment horizontal="center"/>
    </xf>
    <xf numFmtId="49" fontId="34" fillId="0" borderId="30" xfId="51" applyNumberFormat="1" applyFont="1" applyBorder="1" applyAlignment="1">
      <alignment horizontal="center"/>
    </xf>
    <xf numFmtId="49" fontId="34" fillId="0" borderId="22" xfId="51" applyNumberFormat="1" applyFont="1" applyBorder="1" applyAlignment="1">
      <alignment horizontal="center"/>
    </xf>
    <xf numFmtId="0" fontId="34" fillId="0" borderId="24" xfId="51" applyFont="1" applyBorder="1"/>
    <xf numFmtId="0" fontId="34" fillId="0" borderId="22" xfId="51" applyFont="1" applyBorder="1" applyAlignment="1">
      <alignment horizontal="center" vertical="center" wrapText="1"/>
    </xf>
    <xf numFmtId="0" fontId="34" fillId="0" borderId="23" xfId="51" applyFont="1" applyBorder="1" applyAlignment="1">
      <alignment horizontal="center" vertical="center" wrapText="1"/>
    </xf>
    <xf numFmtId="0" fontId="34" fillId="0" borderId="24" xfId="51" applyFont="1" applyBorder="1" applyAlignment="1">
      <alignment horizontal="center" vertical="center" wrapText="1"/>
    </xf>
    <xf numFmtId="0" fontId="34" fillId="0" borderId="14" xfId="51" applyFont="1" applyBorder="1" applyAlignment="1">
      <alignment horizontal="center" vertical="center" wrapText="1"/>
    </xf>
    <xf numFmtId="49" fontId="34" fillId="0" borderId="15" xfId="51" applyNumberFormat="1" applyFont="1" applyBorder="1" applyAlignment="1">
      <alignment horizontal="center"/>
    </xf>
    <xf numFmtId="0" fontId="34" fillId="0" borderId="16" xfId="51" applyFont="1" applyBorder="1" applyAlignment="1">
      <alignment horizontal="distributed"/>
    </xf>
    <xf numFmtId="49" fontId="34" fillId="0" borderId="18" xfId="51" applyNumberFormat="1" applyFont="1" applyBorder="1" applyAlignment="1">
      <alignment horizontal="center"/>
    </xf>
    <xf numFmtId="0" fontId="34" fillId="0" borderId="20" xfId="51" applyFont="1" applyBorder="1" applyAlignment="1">
      <alignment horizontal="distributed"/>
    </xf>
    <xf numFmtId="0" fontId="45" fillId="0" borderId="0" xfId="0" applyFont="1">
      <alignment vertical="center"/>
    </xf>
    <xf numFmtId="40" fontId="34" fillId="0" borderId="0" xfId="34" applyNumberFormat="1" applyFont="1">
      <alignment vertical="center"/>
    </xf>
    <xf numFmtId="38" fontId="34" fillId="0" borderId="0" xfId="34" applyFont="1">
      <alignment vertical="center"/>
    </xf>
    <xf numFmtId="185" fontId="34" fillId="0" borderId="0" xfId="28" applyNumberFormat="1" applyFont="1" applyBorder="1" applyAlignment="1">
      <alignment vertical="center"/>
    </xf>
    <xf numFmtId="0" fontId="34" fillId="0" borderId="0" xfId="0" applyFont="1" applyAlignment="1">
      <alignment horizontal="center" vertical="center"/>
    </xf>
    <xf numFmtId="0" fontId="46" fillId="0" borderId="0" xfId="0" applyFont="1" applyAlignment="1">
      <alignment horizontal="right" vertical="center"/>
    </xf>
    <xf numFmtId="0" fontId="34" fillId="0" borderId="28" xfId="0" applyFont="1" applyBorder="1" applyAlignment="1">
      <alignment horizontal="center" vertical="center"/>
    </xf>
    <xf numFmtId="0" fontId="34" fillId="0" borderId="56" xfId="0" applyFont="1" applyBorder="1" applyAlignment="1">
      <alignment horizontal="center" vertical="center"/>
    </xf>
    <xf numFmtId="40" fontId="34" fillId="0" borderId="34" xfId="34" applyNumberFormat="1" applyFont="1" applyFill="1" applyBorder="1" applyAlignment="1">
      <alignment horizontal="center" vertical="center" wrapText="1"/>
    </xf>
    <xf numFmtId="40" fontId="34" fillId="0" borderId="80" xfId="34" applyNumberFormat="1" applyFont="1" applyFill="1" applyBorder="1" applyAlignment="1">
      <alignment horizontal="center" vertical="center" wrapText="1"/>
    </xf>
    <xf numFmtId="40" fontId="34" fillId="0" borderId="81" xfId="34" applyNumberFormat="1" applyFont="1" applyFill="1" applyBorder="1" applyAlignment="1">
      <alignment horizontal="center" vertical="center" wrapText="1"/>
    </xf>
    <xf numFmtId="176" fontId="34" fillId="0" borderId="33" xfId="0" applyNumberFormat="1" applyFont="1" applyBorder="1" applyAlignment="1">
      <alignment horizontal="center" vertical="center" shrinkToFit="1"/>
    </xf>
    <xf numFmtId="176" fontId="34" fillId="0" borderId="18" xfId="0" applyNumberFormat="1" applyFont="1" applyBorder="1" applyAlignment="1">
      <alignment horizontal="left" vertical="center" shrinkToFit="1"/>
    </xf>
    <xf numFmtId="176" fontId="34" fillId="0" borderId="34" xfId="0" applyNumberFormat="1" applyFont="1" applyBorder="1" applyAlignment="1">
      <alignment horizontal="center" vertical="center" shrinkToFit="1"/>
    </xf>
    <xf numFmtId="176" fontId="34" fillId="0" borderId="26" xfId="0" applyNumberFormat="1" applyFont="1" applyBorder="1" applyAlignment="1">
      <alignment horizontal="left" vertical="center" shrinkToFit="1"/>
    </xf>
    <xf numFmtId="176" fontId="34" fillId="0" borderId="11" xfId="0" applyNumberFormat="1" applyFont="1" applyBorder="1" applyAlignment="1">
      <alignment horizontal="center" vertical="center" shrinkToFit="1"/>
    </xf>
    <xf numFmtId="0" fontId="46" fillId="0" borderId="0" xfId="0" applyFont="1">
      <alignment vertical="center"/>
    </xf>
    <xf numFmtId="0" fontId="34" fillId="0" borderId="166" xfId="0" applyFont="1" applyBorder="1">
      <alignment vertical="center"/>
    </xf>
    <xf numFmtId="184" fontId="47" fillId="0" borderId="159" xfId="0" applyNumberFormat="1" applyFont="1" applyBorder="1">
      <alignment vertical="center"/>
    </xf>
    <xf numFmtId="180" fontId="36" fillId="0" borderId="13" xfId="34" applyNumberFormat="1" applyFont="1" applyFill="1" applyBorder="1" applyAlignment="1">
      <alignment horizontal="right" vertical="center" shrinkToFit="1"/>
    </xf>
    <xf numFmtId="193" fontId="36" fillId="0" borderId="57" xfId="0" applyNumberFormat="1" applyFont="1" applyBorder="1">
      <alignment vertical="center"/>
    </xf>
    <xf numFmtId="193" fontId="36" fillId="0" borderId="17" xfId="0" applyNumberFormat="1" applyFont="1" applyBorder="1">
      <alignment vertical="center"/>
    </xf>
    <xf numFmtId="193" fontId="36" fillId="0" borderId="56" xfId="0" applyNumberFormat="1" applyFont="1" applyBorder="1">
      <alignment vertical="center"/>
    </xf>
    <xf numFmtId="180" fontId="36" fillId="0" borderId="13" xfId="34" applyNumberFormat="1" applyFont="1" applyBorder="1">
      <alignment vertical="center"/>
    </xf>
    <xf numFmtId="180" fontId="36" fillId="0" borderId="67" xfId="34" applyNumberFormat="1" applyFont="1" applyBorder="1">
      <alignment vertical="center"/>
    </xf>
    <xf numFmtId="180" fontId="36" fillId="0" borderId="68" xfId="34" applyNumberFormat="1" applyFont="1" applyBorder="1">
      <alignment vertical="center"/>
    </xf>
    <xf numFmtId="180" fontId="36" fillId="0" borderId="73" xfId="0" applyNumberFormat="1" applyFont="1" applyBorder="1" applyAlignment="1">
      <alignment horizontal="center" vertical="center"/>
    </xf>
    <xf numFmtId="180" fontId="36" fillId="0" borderId="69" xfId="34" applyNumberFormat="1" applyFont="1" applyBorder="1">
      <alignment vertical="center"/>
    </xf>
    <xf numFmtId="180" fontId="36" fillId="0" borderId="71" xfId="34" applyNumberFormat="1" applyFont="1" applyBorder="1">
      <alignment vertical="center"/>
    </xf>
    <xf numFmtId="180" fontId="36" fillId="0" borderId="13" xfId="34" applyNumberFormat="1" applyFont="1" applyFill="1" applyBorder="1">
      <alignment vertical="center"/>
    </xf>
    <xf numFmtId="180" fontId="36" fillId="0" borderId="0" xfId="0" applyNumberFormat="1" applyFont="1">
      <alignment vertical="center"/>
    </xf>
    <xf numFmtId="180" fontId="36" fillId="0" borderId="13" xfId="0" applyNumberFormat="1" applyFont="1" applyBorder="1" applyAlignment="1">
      <alignment horizontal="right" vertical="center" shrinkToFit="1"/>
    </xf>
    <xf numFmtId="180" fontId="36" fillId="0" borderId="28" xfId="34" applyNumberFormat="1" applyFont="1" applyBorder="1">
      <alignment vertical="center"/>
    </xf>
    <xf numFmtId="180" fontId="36" fillId="0" borderId="17" xfId="0" applyNumberFormat="1" applyFont="1" applyBorder="1" applyAlignment="1">
      <alignment horizontal="center" vertical="center"/>
    </xf>
    <xf numFmtId="180" fontId="36" fillId="0" borderId="56" xfId="34" applyNumberFormat="1" applyFont="1" applyBorder="1">
      <alignment vertical="center"/>
    </xf>
    <xf numFmtId="180" fontId="36" fillId="0" borderId="57" xfId="34" applyNumberFormat="1" applyFont="1" applyBorder="1">
      <alignment vertical="center"/>
    </xf>
    <xf numFmtId="180" fontId="36" fillId="0" borderId="16" xfId="34" applyNumberFormat="1" applyFont="1" applyBorder="1">
      <alignment vertical="center"/>
    </xf>
    <xf numFmtId="180" fontId="36" fillId="0" borderId="62" xfId="0" applyNumberFormat="1" applyFont="1" applyBorder="1" applyAlignment="1">
      <alignment horizontal="right" vertical="center" shrinkToFit="1"/>
    </xf>
    <xf numFmtId="193" fontId="36" fillId="0" borderId="59" xfId="0" applyNumberFormat="1" applyFont="1" applyBorder="1">
      <alignment vertical="center"/>
    </xf>
    <xf numFmtId="193" fontId="36" fillId="0" borderId="60" xfId="0" applyNumberFormat="1" applyFont="1" applyBorder="1">
      <alignment vertical="center"/>
    </xf>
    <xf numFmtId="193" fontId="36" fillId="0" borderId="64" xfId="0" applyNumberFormat="1" applyFont="1" applyBorder="1">
      <alignment vertical="center"/>
    </xf>
    <xf numFmtId="180" fontId="36" fillId="0" borderId="62" xfId="34" applyNumberFormat="1" applyFont="1" applyBorder="1">
      <alignment vertical="center"/>
    </xf>
    <xf numFmtId="180" fontId="36" fillId="0" borderId="43" xfId="34" applyNumberFormat="1" applyFont="1" applyBorder="1">
      <alignment vertical="center"/>
    </xf>
    <xf numFmtId="180" fontId="36" fillId="0" borderId="60" xfId="0" applyNumberFormat="1" applyFont="1" applyBorder="1" applyAlignment="1">
      <alignment horizontal="center" vertical="center"/>
    </xf>
    <xf numFmtId="180" fontId="36" fillId="0" borderId="64" xfId="34" applyNumberFormat="1" applyFont="1" applyBorder="1">
      <alignment vertical="center"/>
    </xf>
    <xf numFmtId="180" fontId="36" fillId="0" borderId="75" xfId="34" applyNumberFormat="1" applyFont="1" applyBorder="1">
      <alignment vertical="center"/>
    </xf>
    <xf numFmtId="180" fontId="36" fillId="0" borderId="10" xfId="34" applyNumberFormat="1" applyFont="1" applyFill="1" applyBorder="1" applyAlignment="1">
      <alignment horizontal="right" vertical="center" shrinkToFit="1"/>
    </xf>
    <xf numFmtId="193" fontId="36" fillId="0" borderId="72" xfId="0" applyNumberFormat="1" applyFont="1" applyBorder="1">
      <alignment vertical="center"/>
    </xf>
    <xf numFmtId="193" fontId="36" fillId="0" borderId="74" xfId="0" applyNumberFormat="1" applyFont="1" applyBorder="1">
      <alignment vertical="center"/>
    </xf>
    <xf numFmtId="193" fontId="36" fillId="0" borderId="12" xfId="0" applyNumberFormat="1" applyFont="1" applyBorder="1">
      <alignment vertical="center"/>
    </xf>
    <xf numFmtId="180" fontId="36" fillId="0" borderId="10" xfId="34" applyNumberFormat="1" applyFont="1" applyBorder="1" applyAlignment="1">
      <alignment horizontal="right" vertical="center"/>
    </xf>
    <xf numFmtId="180" fontId="36" fillId="0" borderId="10" xfId="34" applyNumberFormat="1" applyFont="1" applyBorder="1">
      <alignment vertical="center"/>
    </xf>
    <xf numFmtId="180" fontId="36" fillId="0" borderId="72" xfId="34" applyNumberFormat="1" applyFont="1" applyBorder="1">
      <alignment vertical="center"/>
    </xf>
    <xf numFmtId="192" fontId="36" fillId="0" borderId="74" xfId="0" applyNumberFormat="1" applyFont="1" applyBorder="1">
      <alignment vertical="center"/>
    </xf>
    <xf numFmtId="180" fontId="36" fillId="0" borderId="12" xfId="34" applyNumberFormat="1" applyFont="1" applyBorder="1">
      <alignment vertical="center"/>
    </xf>
    <xf numFmtId="180" fontId="36" fillId="0" borderId="76" xfId="34" applyNumberFormat="1" applyFont="1" applyBorder="1">
      <alignment vertical="center"/>
    </xf>
    <xf numFmtId="180" fontId="36" fillId="0" borderId="10" xfId="34" applyNumberFormat="1" applyFont="1" applyFill="1" applyBorder="1">
      <alignment vertical="center"/>
    </xf>
    <xf numFmtId="0" fontId="34" fillId="0" borderId="0" xfId="0" applyFont="1" applyAlignment="1">
      <alignment horizontal="right" vertical="center"/>
    </xf>
    <xf numFmtId="180" fontId="34" fillId="0" borderId="0" xfId="34" applyNumberFormat="1" applyFont="1">
      <alignment vertical="center"/>
    </xf>
    <xf numFmtId="182" fontId="34" fillId="0" borderId="0" xfId="0" applyNumberFormat="1" applyFont="1" applyAlignment="1">
      <alignment horizontal="right" vertical="center"/>
    </xf>
    <xf numFmtId="181" fontId="34" fillId="0" borderId="0" xfId="0" applyNumberFormat="1" applyFont="1">
      <alignment vertical="center"/>
    </xf>
    <xf numFmtId="179" fontId="39" fillId="29" borderId="10" xfId="0" applyNumberFormat="1" applyFont="1" applyFill="1" applyBorder="1" applyAlignment="1">
      <alignment horizontal="center" vertical="center"/>
    </xf>
    <xf numFmtId="0" fontId="39" fillId="0" borderId="0" xfId="0" applyFont="1">
      <alignment vertical="center"/>
    </xf>
    <xf numFmtId="0" fontId="39" fillId="0" borderId="67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0" fontId="34" fillId="0" borderId="13" xfId="0" applyFont="1" applyBorder="1" applyAlignment="1">
      <alignment horizontal="center" vertical="center"/>
    </xf>
    <xf numFmtId="0" fontId="34" fillId="0" borderId="57" xfId="0" applyFont="1" applyBorder="1" applyAlignment="1">
      <alignment horizontal="center" vertical="center"/>
    </xf>
    <xf numFmtId="0" fontId="34" fillId="0" borderId="17" xfId="0" applyFont="1" applyBorder="1" applyAlignment="1">
      <alignment horizontal="center" vertical="center"/>
    </xf>
    <xf numFmtId="40" fontId="34" fillId="0" borderId="13" xfId="34" applyNumberFormat="1" applyFont="1" applyBorder="1" applyAlignment="1">
      <alignment horizontal="center" vertical="center"/>
    </xf>
    <xf numFmtId="0" fontId="34" fillId="0" borderId="58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 shrinkToFit="1"/>
    </xf>
    <xf numFmtId="0" fontId="34" fillId="0" borderId="62" xfId="0" applyFont="1" applyBorder="1" applyAlignment="1">
      <alignment horizontal="center" vertical="center" shrinkToFit="1"/>
    </xf>
    <xf numFmtId="0" fontId="34" fillId="0" borderId="59" xfId="0" applyFont="1" applyBorder="1" applyAlignment="1">
      <alignment horizontal="center" vertical="center" shrinkToFit="1"/>
    </xf>
    <xf numFmtId="0" fontId="34" fillId="0" borderId="60" xfId="0" applyFont="1" applyBorder="1" applyAlignment="1">
      <alignment horizontal="center" vertical="center" shrinkToFit="1"/>
    </xf>
    <xf numFmtId="0" fontId="34" fillId="0" borderId="64" xfId="0" applyFont="1" applyBorder="1" applyAlignment="1">
      <alignment horizontal="center" vertical="center" shrinkToFit="1"/>
    </xf>
    <xf numFmtId="40" fontId="34" fillId="0" borderId="62" xfId="34" applyNumberFormat="1" applyFont="1" applyBorder="1" applyAlignment="1">
      <alignment horizontal="center" vertical="center" shrinkToFit="1"/>
    </xf>
    <xf numFmtId="0" fontId="34" fillId="0" borderId="61" xfId="0" applyFont="1" applyBorder="1" applyAlignment="1">
      <alignment horizontal="center" vertical="center" shrinkToFit="1"/>
    </xf>
    <xf numFmtId="176" fontId="34" fillId="0" borderId="68" xfId="0" applyNumberFormat="1" applyFont="1" applyBorder="1" applyAlignment="1">
      <alignment horizontal="center" vertical="center" shrinkToFit="1"/>
    </xf>
    <xf numFmtId="176" fontId="34" fillId="0" borderId="69" xfId="0" applyNumberFormat="1" applyFont="1" applyBorder="1" applyAlignment="1">
      <alignment horizontal="left" vertical="center" shrinkToFit="1"/>
    </xf>
    <xf numFmtId="176" fontId="34" fillId="0" borderId="28" xfId="0" applyNumberFormat="1" applyFont="1" applyBorder="1" applyAlignment="1">
      <alignment horizontal="center" vertical="center" shrinkToFit="1"/>
    </xf>
    <xf numFmtId="176" fontId="34" fillId="0" borderId="56" xfId="0" applyNumberFormat="1" applyFont="1" applyBorder="1" applyAlignment="1">
      <alignment horizontal="left" vertical="center" shrinkToFit="1"/>
    </xf>
    <xf numFmtId="176" fontId="34" fillId="0" borderId="12" xfId="0" applyNumberFormat="1" applyFont="1" applyBorder="1" applyAlignment="1">
      <alignment horizontal="left" vertical="center" shrinkToFit="1"/>
    </xf>
    <xf numFmtId="180" fontId="36" fillId="0" borderId="71" xfId="34" applyNumberFormat="1" applyFont="1" applyFill="1" applyBorder="1" applyAlignment="1">
      <alignment horizontal="right" vertical="center" shrinkToFit="1"/>
    </xf>
    <xf numFmtId="180" fontId="36" fillId="0" borderId="73" xfId="0" applyNumberFormat="1" applyFont="1" applyBorder="1" applyAlignment="1">
      <alignment horizontal="right" vertical="center"/>
    </xf>
    <xf numFmtId="180" fontId="36" fillId="0" borderId="66" xfId="0" applyNumberFormat="1" applyFont="1" applyBorder="1" applyAlignment="1">
      <alignment horizontal="right" vertical="center"/>
    </xf>
    <xf numFmtId="180" fontId="36" fillId="0" borderId="67" xfId="0" applyNumberFormat="1" applyFont="1" applyBorder="1" applyAlignment="1">
      <alignment horizontal="right" vertical="center"/>
    </xf>
    <xf numFmtId="180" fontId="36" fillId="0" borderId="67" xfId="34" applyNumberFormat="1" applyFont="1" applyFill="1" applyBorder="1" applyAlignment="1">
      <alignment horizontal="right" vertical="center" shrinkToFit="1"/>
    </xf>
    <xf numFmtId="180" fontId="36" fillId="0" borderId="0" xfId="34" applyNumberFormat="1" applyFont="1" applyFill="1" applyBorder="1" applyAlignment="1">
      <alignment horizontal="right" vertical="center" shrinkToFit="1"/>
    </xf>
    <xf numFmtId="180" fontId="36" fillId="0" borderId="57" xfId="34" applyNumberFormat="1" applyFont="1" applyFill="1" applyBorder="1" applyAlignment="1">
      <alignment horizontal="right" vertical="center" shrinkToFit="1"/>
    </xf>
    <xf numFmtId="180" fontId="36" fillId="0" borderId="17" xfId="0" applyNumberFormat="1" applyFont="1" applyBorder="1" applyAlignment="1">
      <alignment horizontal="right" vertical="center"/>
    </xf>
    <xf numFmtId="180" fontId="36" fillId="0" borderId="0" xfId="0" applyNumberFormat="1" applyFont="1" applyAlignment="1">
      <alignment horizontal="right" vertical="center"/>
    </xf>
    <xf numFmtId="180" fontId="36" fillId="0" borderId="13" xfId="0" applyNumberFormat="1" applyFont="1" applyBorder="1" applyAlignment="1">
      <alignment horizontal="right" vertical="center"/>
    </xf>
    <xf numFmtId="180" fontId="36" fillId="0" borderId="0" xfId="0" applyNumberFormat="1" applyFont="1" applyAlignment="1">
      <alignment horizontal="right" vertical="center" shrinkToFit="1"/>
    </xf>
    <xf numFmtId="180" fontId="36" fillId="0" borderId="57" xfId="0" applyNumberFormat="1" applyFont="1" applyBorder="1" applyAlignment="1">
      <alignment horizontal="right" vertical="center" shrinkToFit="1"/>
    </xf>
    <xf numFmtId="180" fontId="36" fillId="0" borderId="0" xfId="34" applyNumberFormat="1" applyFont="1" applyBorder="1">
      <alignment vertical="center"/>
    </xf>
    <xf numFmtId="180" fontId="36" fillId="0" borderId="59" xfId="34" applyNumberFormat="1" applyFont="1" applyFill="1" applyBorder="1" applyAlignment="1">
      <alignment horizontal="right" vertical="center" shrinkToFit="1"/>
    </xf>
    <xf numFmtId="180" fontId="36" fillId="0" borderId="60" xfId="0" applyNumberFormat="1" applyFont="1" applyBorder="1" applyAlignment="1">
      <alignment horizontal="right" vertical="center"/>
    </xf>
    <xf numFmtId="180" fontId="36" fillId="0" borderId="65" xfId="0" applyNumberFormat="1" applyFont="1" applyBorder="1" applyAlignment="1">
      <alignment horizontal="right" vertical="center"/>
    </xf>
    <xf numFmtId="180" fontId="36" fillId="0" borderId="62" xfId="0" applyNumberFormat="1" applyFont="1" applyBorder="1" applyAlignment="1">
      <alignment horizontal="right" vertical="center"/>
    </xf>
    <xf numFmtId="180" fontId="36" fillId="0" borderId="59" xfId="0" applyNumberFormat="1" applyFont="1" applyBorder="1" applyAlignment="1">
      <alignment horizontal="right" vertical="center" shrinkToFit="1"/>
    </xf>
    <xf numFmtId="180" fontId="36" fillId="0" borderId="65" xfId="0" applyNumberFormat="1" applyFont="1" applyBorder="1" applyAlignment="1">
      <alignment horizontal="right" vertical="center" shrinkToFit="1"/>
    </xf>
    <xf numFmtId="180" fontId="36" fillId="0" borderId="72" xfId="34" applyNumberFormat="1" applyFont="1" applyFill="1" applyBorder="1" applyAlignment="1">
      <alignment horizontal="right" vertical="center" shrinkToFit="1"/>
    </xf>
    <xf numFmtId="180" fontId="36" fillId="0" borderId="74" xfId="0" applyNumberFormat="1" applyFont="1" applyBorder="1" applyAlignment="1">
      <alignment horizontal="right" vertical="center"/>
    </xf>
    <xf numFmtId="180" fontId="36" fillId="0" borderId="70" xfId="0" applyNumberFormat="1" applyFont="1" applyBorder="1" applyAlignment="1">
      <alignment horizontal="right" vertical="center"/>
    </xf>
    <xf numFmtId="180" fontId="36" fillId="0" borderId="10" xfId="0" applyNumberFormat="1" applyFont="1" applyBorder="1" applyAlignment="1">
      <alignment horizontal="right" vertical="center"/>
    </xf>
    <xf numFmtId="180" fontId="36" fillId="0" borderId="28" xfId="34" applyNumberFormat="1" applyFont="1" applyFill="1" applyBorder="1" applyAlignment="1">
      <alignment horizontal="right" vertical="center" shrinkToFit="1"/>
    </xf>
    <xf numFmtId="180" fontId="36" fillId="0" borderId="70" xfId="34" applyNumberFormat="1" applyFont="1" applyFill="1" applyBorder="1" applyAlignment="1">
      <alignment horizontal="right" vertical="center" shrinkToFit="1"/>
    </xf>
    <xf numFmtId="183" fontId="34" fillId="0" borderId="0" xfId="0" applyNumberFormat="1" applyFont="1" applyAlignment="1">
      <alignment horizontal="right" vertical="center"/>
    </xf>
    <xf numFmtId="180" fontId="34" fillId="0" borderId="0" xfId="34" applyNumberFormat="1" applyFont="1" applyBorder="1">
      <alignment vertical="center"/>
    </xf>
    <xf numFmtId="40" fontId="34" fillId="0" borderId="0" xfId="34" applyNumberFormat="1" applyFont="1" applyBorder="1">
      <alignment vertical="center"/>
    </xf>
    <xf numFmtId="0" fontId="39" fillId="0" borderId="65" xfId="0" applyFont="1" applyBorder="1" applyAlignment="1">
      <alignment horizontal="center" vertical="center"/>
    </xf>
    <xf numFmtId="0" fontId="34" fillId="0" borderId="65" xfId="0" applyFont="1" applyBorder="1">
      <alignment vertical="center"/>
    </xf>
    <xf numFmtId="180" fontId="39" fillId="0" borderId="65" xfId="34" applyNumberFormat="1" applyFont="1" applyFill="1" applyBorder="1" applyAlignment="1">
      <alignment horizontal="center" vertical="center"/>
    </xf>
    <xf numFmtId="0" fontId="39" fillId="25" borderId="10" xfId="0" applyFont="1" applyFill="1" applyBorder="1" applyAlignment="1">
      <alignment horizontal="center" vertical="center" shrinkToFit="1"/>
    </xf>
    <xf numFmtId="0" fontId="39" fillId="0" borderId="28" xfId="0" applyFont="1" applyBorder="1" applyAlignment="1">
      <alignment horizontal="center" vertical="center"/>
    </xf>
    <xf numFmtId="183" fontId="39" fillId="0" borderId="0" xfId="0" applyNumberFormat="1" applyFont="1" applyAlignment="1">
      <alignment horizontal="center" vertical="center" wrapText="1"/>
    </xf>
    <xf numFmtId="183" fontId="39" fillId="0" borderId="28" xfId="0" applyNumberFormat="1" applyFont="1" applyBorder="1" applyAlignment="1">
      <alignment horizontal="center" vertical="center" wrapText="1"/>
    </xf>
    <xf numFmtId="40" fontId="39" fillId="0" borderId="28" xfId="34" applyNumberFormat="1" applyFont="1" applyFill="1" applyBorder="1" applyAlignment="1">
      <alignment horizontal="center" vertical="center" wrapText="1"/>
    </xf>
    <xf numFmtId="0" fontId="39" fillId="0" borderId="28" xfId="0" applyFont="1" applyBorder="1">
      <alignment vertical="center"/>
    </xf>
    <xf numFmtId="0" fontId="34" fillId="0" borderId="15" xfId="0" applyFont="1" applyBorder="1" applyAlignment="1">
      <alignment horizontal="center" vertical="center"/>
    </xf>
    <xf numFmtId="183" fontId="34" fillId="0" borderId="0" xfId="0" applyNumberFormat="1" applyFont="1" applyAlignment="1">
      <alignment horizontal="center" vertical="center" wrapText="1"/>
    </xf>
    <xf numFmtId="183" fontId="34" fillId="0" borderId="57" xfId="0" applyNumberFormat="1" applyFont="1" applyBorder="1" applyAlignment="1">
      <alignment horizontal="center" vertical="center" wrapText="1"/>
    </xf>
    <xf numFmtId="0" fontId="34" fillId="0" borderId="63" xfId="0" applyFont="1" applyBorder="1" applyAlignment="1">
      <alignment horizontal="center" vertical="center" shrinkToFit="1"/>
    </xf>
    <xf numFmtId="183" fontId="34" fillId="0" borderId="0" xfId="0" applyNumberFormat="1" applyFont="1" applyAlignment="1">
      <alignment horizontal="center" vertical="center" shrinkToFit="1"/>
    </xf>
    <xf numFmtId="0" fontId="34" fillId="0" borderId="28" xfId="0" applyFont="1" applyBorder="1" applyAlignment="1">
      <alignment horizontal="center" vertical="center" shrinkToFit="1"/>
    </xf>
    <xf numFmtId="183" fontId="34" fillId="0" borderId="59" xfId="0" applyNumberFormat="1" applyFont="1" applyBorder="1" applyAlignment="1">
      <alignment horizontal="center" vertical="center" shrinkToFit="1"/>
    </xf>
    <xf numFmtId="183" fontId="34" fillId="0" borderId="65" xfId="0" applyNumberFormat="1" applyFont="1" applyBorder="1" applyAlignment="1">
      <alignment horizontal="center" vertical="center" shrinkToFit="1"/>
    </xf>
    <xf numFmtId="190" fontId="36" fillId="0" borderId="68" xfId="0" applyNumberFormat="1" applyFont="1" applyBorder="1" applyAlignment="1">
      <alignment horizontal="right" vertical="center" shrinkToFit="1"/>
    </xf>
    <xf numFmtId="180" fontId="36" fillId="0" borderId="66" xfId="34" applyNumberFormat="1" applyFont="1" applyFill="1" applyBorder="1" applyAlignment="1">
      <alignment horizontal="right" vertical="center" shrinkToFit="1"/>
    </xf>
    <xf numFmtId="180" fontId="36" fillId="0" borderId="73" xfId="34" applyNumberFormat="1" applyFont="1" applyBorder="1" applyAlignment="1">
      <alignment vertical="center"/>
    </xf>
    <xf numFmtId="190" fontId="36" fillId="0" borderId="28" xfId="0" applyNumberFormat="1" applyFont="1" applyBorder="1" applyAlignment="1">
      <alignment horizontal="right" vertical="center" shrinkToFit="1"/>
    </xf>
    <xf numFmtId="180" fontId="36" fillId="0" borderId="17" xfId="34" applyNumberFormat="1" applyFont="1" applyBorder="1" applyAlignment="1">
      <alignment vertical="center"/>
    </xf>
    <xf numFmtId="190" fontId="36" fillId="0" borderId="43" xfId="0" applyNumberFormat="1" applyFont="1" applyBorder="1" applyAlignment="1">
      <alignment horizontal="right" vertical="center" shrinkToFit="1"/>
    </xf>
    <xf numFmtId="180" fontId="36" fillId="0" borderId="59" xfId="34" applyNumberFormat="1" applyFont="1" applyBorder="1">
      <alignment vertical="center"/>
    </xf>
    <xf numFmtId="180" fontId="36" fillId="0" borderId="60" xfId="34" applyNumberFormat="1" applyFont="1" applyBorder="1" applyAlignment="1">
      <alignment vertical="center"/>
    </xf>
    <xf numFmtId="190" fontId="36" fillId="0" borderId="11" xfId="0" applyNumberFormat="1" applyFont="1" applyBorder="1" applyAlignment="1">
      <alignment horizontal="right" vertical="center" shrinkToFit="1"/>
    </xf>
    <xf numFmtId="180" fontId="36" fillId="0" borderId="74" xfId="34" applyNumberFormat="1" applyFont="1" applyBorder="1">
      <alignment vertical="center"/>
    </xf>
    <xf numFmtId="182" fontId="34" fillId="0" borderId="0" xfId="0" applyNumberFormat="1" applyFont="1">
      <alignment vertical="center"/>
    </xf>
    <xf numFmtId="0" fontId="39" fillId="27" borderId="10" xfId="0" applyFont="1" applyFill="1" applyBorder="1" applyAlignment="1">
      <alignment horizontal="center" vertical="center"/>
    </xf>
    <xf numFmtId="0" fontId="34" fillId="0" borderId="0" xfId="0" applyFont="1" applyAlignment="1">
      <alignment vertical="center" wrapText="1" shrinkToFit="1"/>
    </xf>
    <xf numFmtId="182" fontId="34" fillId="0" borderId="17" xfId="0" applyNumberFormat="1" applyFont="1" applyBorder="1" applyAlignment="1">
      <alignment horizontal="center" vertical="center" wrapText="1"/>
    </xf>
    <xf numFmtId="180" fontId="34" fillId="0" borderId="58" xfId="34" applyNumberFormat="1" applyFont="1" applyBorder="1" applyAlignment="1">
      <alignment horizontal="center" vertical="center"/>
    </xf>
    <xf numFmtId="182" fontId="34" fillId="0" borderId="13" xfId="0" applyNumberFormat="1" applyFont="1" applyBorder="1" applyAlignment="1">
      <alignment horizontal="center" vertical="center"/>
    </xf>
    <xf numFmtId="0" fontId="39" fillId="0" borderId="0" xfId="0" applyFont="1" applyAlignment="1">
      <alignment horizontal="center" vertical="center" shrinkToFit="1"/>
    </xf>
    <xf numFmtId="0" fontId="39" fillId="0" borderId="59" xfId="0" applyFont="1" applyBorder="1" applyAlignment="1">
      <alignment horizontal="center" vertical="center" shrinkToFit="1"/>
    </xf>
    <xf numFmtId="182" fontId="39" fillId="0" borderId="60" xfId="0" applyNumberFormat="1" applyFont="1" applyBorder="1" applyAlignment="1">
      <alignment horizontal="center" vertical="center" shrinkToFit="1"/>
    </xf>
    <xf numFmtId="180" fontId="39" fillId="0" borderId="61" xfId="34" applyNumberFormat="1" applyFont="1" applyBorder="1" applyAlignment="1">
      <alignment horizontal="center" vertical="center" shrinkToFit="1"/>
    </xf>
    <xf numFmtId="38" fontId="39" fillId="0" borderId="59" xfId="34" applyFont="1" applyBorder="1" applyAlignment="1">
      <alignment horizontal="center" vertical="center" shrinkToFit="1"/>
    </xf>
    <xf numFmtId="182" fontId="39" fillId="0" borderId="62" xfId="0" applyNumberFormat="1" applyFont="1" applyBorder="1" applyAlignment="1">
      <alignment horizontal="center" vertical="center" shrinkToFit="1"/>
    </xf>
    <xf numFmtId="182" fontId="51" fillId="25" borderId="0" xfId="57" applyNumberFormat="1" applyFont="1" applyFill="1" applyAlignment="1">
      <alignment vertical="center"/>
    </xf>
    <xf numFmtId="182" fontId="48" fillId="0" borderId="0" xfId="57" applyNumberFormat="1" applyFont="1" applyAlignment="1">
      <alignment vertical="center"/>
    </xf>
    <xf numFmtId="182" fontId="39" fillId="0" borderId="0" xfId="57" applyNumberFormat="1" applyFont="1" applyAlignment="1">
      <alignment vertical="center"/>
    </xf>
    <xf numFmtId="182" fontId="48" fillId="27" borderId="0" xfId="57" applyNumberFormat="1" applyFont="1" applyFill="1" applyAlignment="1">
      <alignment vertical="center"/>
    </xf>
    <xf numFmtId="182" fontId="51" fillId="28" borderId="0" xfId="57" applyNumberFormat="1" applyFont="1" applyFill="1" applyAlignment="1">
      <alignment vertical="center"/>
    </xf>
    <xf numFmtId="182" fontId="48" fillId="28" borderId="0" xfId="57" applyNumberFormat="1" applyFont="1" applyFill="1" applyAlignment="1">
      <alignment vertical="center"/>
    </xf>
    <xf numFmtId="182" fontId="51" fillId="26" borderId="0" xfId="57" applyNumberFormat="1" applyFont="1" applyFill="1" applyAlignment="1">
      <alignment vertical="center"/>
    </xf>
    <xf numFmtId="182" fontId="48" fillId="26" borderId="0" xfId="57" applyNumberFormat="1" applyFont="1" applyFill="1" applyAlignment="1">
      <alignment vertical="center"/>
    </xf>
    <xf numFmtId="182" fontId="40" fillId="0" borderId="0" xfId="49" applyNumberFormat="1" applyFont="1" applyAlignment="1">
      <alignment horizontal="right" vertical="center"/>
    </xf>
    <xf numFmtId="0" fontId="39" fillId="24" borderId="0" xfId="49" applyFont="1" applyFill="1" applyAlignment="1">
      <alignment vertical="center"/>
    </xf>
    <xf numFmtId="0" fontId="45" fillId="0" borderId="10" xfId="49" applyFont="1" applyBorder="1" applyAlignment="1">
      <alignment horizontal="center" vertical="center"/>
    </xf>
    <xf numFmtId="58" fontId="34" fillId="24" borderId="0" xfId="49" applyNumberFormat="1" applyFont="1" applyFill="1" applyAlignment="1">
      <alignment horizontal="centerContinuous" vertical="center"/>
    </xf>
    <xf numFmtId="0" fontId="34" fillId="24" borderId="52" xfId="49" applyFont="1" applyFill="1" applyBorder="1" applyAlignment="1">
      <alignment vertical="center"/>
    </xf>
    <xf numFmtId="0" fontId="39" fillId="24" borderId="38" xfId="49" applyFont="1" applyFill="1" applyBorder="1" applyAlignment="1">
      <alignment vertical="center"/>
    </xf>
    <xf numFmtId="0" fontId="39" fillId="24" borderId="39" xfId="49" applyFont="1" applyFill="1" applyBorder="1" applyAlignment="1">
      <alignment vertical="center"/>
    </xf>
    <xf numFmtId="0" fontId="50" fillId="24" borderId="0" xfId="49" applyFont="1" applyFill="1" applyAlignment="1">
      <alignment vertical="center"/>
    </xf>
    <xf numFmtId="0" fontId="39" fillId="24" borderId="0" xfId="49" applyFont="1" applyFill="1" applyAlignment="1">
      <alignment horizontal="right" vertical="center"/>
    </xf>
    <xf numFmtId="188" fontId="39" fillId="24" borderId="0" xfId="49" applyNumberFormat="1" applyFont="1" applyFill="1" applyAlignment="1">
      <alignment vertical="center"/>
    </xf>
    <xf numFmtId="187" fontId="39" fillId="24" borderId="78" xfId="49" applyNumberFormat="1" applyFont="1" applyFill="1" applyBorder="1" applyAlignment="1">
      <alignment horizontal="distributed" vertical="center" indent="1"/>
    </xf>
    <xf numFmtId="187" fontId="34" fillId="24" borderId="48" xfId="49" applyNumberFormat="1" applyFont="1" applyFill="1" applyBorder="1" applyAlignment="1">
      <alignment vertical="center"/>
    </xf>
    <xf numFmtId="0" fontId="39" fillId="24" borderId="33" xfId="49" applyFont="1" applyFill="1" applyBorder="1" applyAlignment="1">
      <alignment horizontal="distributed" vertical="center" indent="1"/>
    </xf>
    <xf numFmtId="187" fontId="34" fillId="24" borderId="53" xfId="49" applyNumberFormat="1" applyFont="1" applyFill="1" applyBorder="1" applyAlignment="1">
      <alignment vertical="center"/>
    </xf>
    <xf numFmtId="189" fontId="39" fillId="24" borderId="0" xfId="49" applyNumberFormat="1" applyFont="1" applyFill="1" applyAlignment="1">
      <alignment vertical="center"/>
    </xf>
    <xf numFmtId="0" fontId="39" fillId="24" borderId="79" xfId="49" applyFont="1" applyFill="1" applyBorder="1" applyAlignment="1">
      <alignment horizontal="distributed" vertical="center" indent="1"/>
    </xf>
    <xf numFmtId="0" fontId="34" fillId="24" borderId="51" xfId="49" applyFont="1" applyFill="1" applyBorder="1" applyAlignment="1">
      <alignment vertical="center"/>
    </xf>
    <xf numFmtId="0" fontId="39" fillId="24" borderId="10" xfId="50" applyFont="1" applyFill="1" applyBorder="1" applyAlignment="1">
      <alignment vertical="center"/>
    </xf>
    <xf numFmtId="0" fontId="39" fillId="27" borderId="76" xfId="50" applyFont="1" applyFill="1" applyBorder="1" applyAlignment="1">
      <alignment horizontal="distributed" vertical="center" indent="1"/>
    </xf>
    <xf numFmtId="0" fontId="39" fillId="28" borderId="74" xfId="50" applyFont="1" applyFill="1" applyBorder="1" applyAlignment="1">
      <alignment horizontal="distributed" vertical="center" indent="1"/>
    </xf>
    <xf numFmtId="0" fontId="39" fillId="24" borderId="77" xfId="50" applyFont="1" applyFill="1" applyBorder="1" applyAlignment="1">
      <alignment horizontal="distributed" vertical="center" indent="1"/>
    </xf>
    <xf numFmtId="0" fontId="39" fillId="24" borderId="40" xfId="50" applyFont="1" applyFill="1" applyBorder="1" applyAlignment="1">
      <alignment vertical="center"/>
    </xf>
    <xf numFmtId="0" fontId="39" fillId="24" borderId="41" xfId="50" applyFont="1" applyFill="1" applyBorder="1" applyAlignment="1">
      <alignment horizontal="left" vertical="center" indent="1" shrinkToFit="1"/>
    </xf>
    <xf numFmtId="0" fontId="39" fillId="24" borderId="42" xfId="50" applyFont="1" applyFill="1" applyBorder="1" applyAlignment="1">
      <alignment horizontal="left" vertical="center" indent="2" shrinkToFit="1"/>
    </xf>
    <xf numFmtId="0" fontId="39" fillId="30" borderId="54" xfId="50" applyFont="1" applyFill="1" applyBorder="1" applyAlignment="1">
      <alignment vertical="center"/>
    </xf>
    <xf numFmtId="0" fontId="39" fillId="31" borderId="55" xfId="50" applyFont="1" applyFill="1" applyBorder="1" applyAlignment="1">
      <alignment horizontal="left" vertical="center" indent="1" shrinkToFit="1"/>
    </xf>
    <xf numFmtId="0" fontId="39" fillId="24" borderId="0" xfId="49" applyFont="1" applyFill="1" applyAlignment="1">
      <alignment horizontal="left" vertical="center"/>
    </xf>
    <xf numFmtId="0" fontId="39" fillId="24" borderId="0" xfId="49" applyFont="1" applyFill="1" applyAlignment="1">
      <alignment horizontal="left" vertical="center" indent="1"/>
    </xf>
    <xf numFmtId="191" fontId="36" fillId="24" borderId="48" xfId="49" applyNumberFormat="1" applyFont="1" applyFill="1" applyBorder="1" applyAlignment="1">
      <alignment horizontal="right" vertical="center" indent="1"/>
    </xf>
    <xf numFmtId="191" fontId="36" fillId="24" borderId="53" xfId="49" applyNumberFormat="1" applyFont="1" applyFill="1" applyBorder="1" applyAlignment="1">
      <alignment horizontal="right" vertical="center" indent="1"/>
    </xf>
    <xf numFmtId="184" fontId="36" fillId="24" borderId="51" xfId="49" applyNumberFormat="1" applyFont="1" applyFill="1" applyBorder="1" applyAlignment="1">
      <alignment horizontal="right" vertical="center" indent="1"/>
    </xf>
    <xf numFmtId="180" fontId="36" fillId="24" borderId="24" xfId="50" applyNumberFormat="1" applyFont="1" applyFill="1" applyBorder="1" applyAlignment="1">
      <alignment vertical="center"/>
    </xf>
    <xf numFmtId="180" fontId="36" fillId="24" borderId="14" xfId="58" applyNumberFormat="1" applyFont="1" applyFill="1" applyBorder="1" applyAlignment="1">
      <alignment vertical="center"/>
    </xf>
    <xf numFmtId="180" fontId="36" fillId="24" borderId="82" xfId="34" applyNumberFormat="1" applyFont="1" applyFill="1" applyBorder="1" applyAlignment="1">
      <alignment vertical="center"/>
    </xf>
    <xf numFmtId="180" fontId="36" fillId="24" borderId="20" xfId="34" applyNumberFormat="1" applyFont="1" applyFill="1" applyBorder="1" applyAlignment="1">
      <alignment vertical="center"/>
    </xf>
    <xf numFmtId="180" fontId="36" fillId="24" borderId="21" xfId="58" applyNumberFormat="1" applyFont="1" applyFill="1" applyBorder="1" applyAlignment="1">
      <alignment vertical="center"/>
    </xf>
    <xf numFmtId="180" fontId="36" fillId="24" borderId="53" xfId="34" applyNumberFormat="1" applyFont="1" applyFill="1" applyBorder="1" applyAlignment="1">
      <alignment vertical="center"/>
    </xf>
    <xf numFmtId="180" fontId="36" fillId="24" borderId="29" xfId="34" applyNumberFormat="1" applyFont="1" applyFill="1" applyBorder="1" applyAlignment="1">
      <alignment vertical="center"/>
    </xf>
    <xf numFmtId="180" fontId="36" fillId="24" borderId="30" xfId="58" applyNumberFormat="1" applyFont="1" applyFill="1" applyBorder="1" applyAlignment="1">
      <alignment vertical="center"/>
    </xf>
    <xf numFmtId="180" fontId="36" fillId="24" borderId="80" xfId="34" applyNumberFormat="1" applyFont="1" applyFill="1" applyBorder="1" applyAlignment="1">
      <alignment vertical="center"/>
    </xf>
    <xf numFmtId="38" fontId="36" fillId="24" borderId="46" xfId="50" applyNumberFormat="1" applyFont="1" applyFill="1" applyBorder="1" applyAlignment="1">
      <alignment vertical="center"/>
    </xf>
    <xf numFmtId="188" fontId="36" fillId="24" borderId="47" xfId="50" applyNumberFormat="1" applyFont="1" applyFill="1" applyBorder="1" applyAlignment="1">
      <alignment vertical="center"/>
    </xf>
    <xf numFmtId="38" fontId="36" fillId="24" borderId="48" xfId="34" applyFont="1" applyFill="1" applyBorder="1" applyAlignment="1">
      <alignment vertical="center"/>
    </xf>
    <xf numFmtId="38" fontId="36" fillId="24" borderId="49" xfId="50" applyNumberFormat="1" applyFont="1" applyFill="1" applyBorder="1" applyAlignment="1">
      <alignment vertical="center" wrapText="1"/>
    </xf>
    <xf numFmtId="38" fontId="36" fillId="24" borderId="50" xfId="34" applyFont="1" applyFill="1" applyBorder="1" applyAlignment="1">
      <alignment vertical="center"/>
    </xf>
    <xf numFmtId="38" fontId="36" fillId="24" borderId="51" xfId="34" applyFont="1" applyFill="1" applyBorder="1" applyAlignment="1">
      <alignment vertical="center"/>
    </xf>
    <xf numFmtId="0" fontId="53" fillId="0" borderId="0" xfId="0" applyFont="1">
      <alignment vertical="center"/>
    </xf>
    <xf numFmtId="185" fontId="54" fillId="0" borderId="0" xfId="28" applyNumberFormat="1" applyFont="1" applyBorder="1" applyAlignment="1">
      <alignment vertical="center"/>
    </xf>
    <xf numFmtId="40" fontId="39" fillId="0" borderId="88" xfId="34" applyNumberFormat="1" applyFont="1" applyFill="1" applyBorder="1" applyAlignment="1">
      <alignment vertical="center" wrapText="1"/>
    </xf>
    <xf numFmtId="40" fontId="34" fillId="0" borderId="0" xfId="34" applyNumberFormat="1" applyFont="1" applyBorder="1" applyAlignment="1">
      <alignment horizontal="center" vertical="center" wrapText="1"/>
    </xf>
    <xf numFmtId="38" fontId="34" fillId="0" borderId="0" xfId="34" applyFont="1" applyBorder="1">
      <alignment vertical="center"/>
    </xf>
    <xf numFmtId="0" fontId="54" fillId="0" borderId="0" xfId="0" applyFont="1">
      <alignment vertical="center"/>
    </xf>
    <xf numFmtId="40" fontId="34" fillId="0" borderId="0" xfId="0" applyNumberFormat="1" applyFont="1">
      <alignment vertical="center"/>
    </xf>
    <xf numFmtId="0" fontId="55" fillId="0" borderId="0" xfId="0" applyFont="1" applyAlignment="1">
      <alignment horizontal="center" vertical="center"/>
    </xf>
    <xf numFmtId="176" fontId="34" fillId="0" borderId="0" xfId="0" applyNumberFormat="1" applyFont="1" applyAlignment="1">
      <alignment horizontal="center" vertical="center" shrinkToFit="1"/>
    </xf>
    <xf numFmtId="176" fontId="34" fillId="0" borderId="0" xfId="0" applyNumberFormat="1" applyFont="1" applyAlignment="1">
      <alignment horizontal="left" vertical="center"/>
    </xf>
    <xf numFmtId="176" fontId="34" fillId="0" borderId="152" xfId="0" applyNumberFormat="1" applyFont="1" applyBorder="1" applyAlignment="1">
      <alignment horizontal="left" vertical="center" shrinkToFit="1"/>
    </xf>
    <xf numFmtId="176" fontId="34" fillId="0" borderId="153" xfId="0" applyNumberFormat="1" applyFont="1" applyBorder="1" applyAlignment="1">
      <alignment horizontal="left" vertical="center" shrinkToFit="1"/>
    </xf>
    <xf numFmtId="40" fontId="34" fillId="0" borderId="154" xfId="34" applyNumberFormat="1" applyFont="1" applyBorder="1">
      <alignment vertical="center"/>
    </xf>
    <xf numFmtId="40" fontId="34" fillId="0" borderId="155" xfId="34" applyNumberFormat="1" applyFont="1" applyBorder="1">
      <alignment vertical="center"/>
    </xf>
    <xf numFmtId="38" fontId="34" fillId="0" borderId="154" xfId="34" applyFont="1" applyBorder="1">
      <alignment vertical="center"/>
    </xf>
    <xf numFmtId="0" fontId="34" fillId="0" borderId="156" xfId="0" applyFont="1" applyBorder="1">
      <alignment vertical="center"/>
    </xf>
    <xf numFmtId="176" fontId="34" fillId="0" borderId="0" xfId="0" applyNumberFormat="1" applyFont="1" applyAlignment="1">
      <alignment horizontal="left" vertical="center" shrinkToFit="1"/>
    </xf>
    <xf numFmtId="0" fontId="34" fillId="0" borderId="158" xfId="0" applyFont="1" applyBorder="1">
      <alignment vertical="center"/>
    </xf>
    <xf numFmtId="176" fontId="36" fillId="1" borderId="44" xfId="0" applyNumberFormat="1" applyFont="1" applyFill="1" applyBorder="1" applyAlignment="1">
      <alignment horizontal="left" vertical="center" shrinkToFit="1"/>
    </xf>
    <xf numFmtId="38" fontId="36" fillId="0" borderId="87" xfId="34" applyFont="1" applyBorder="1">
      <alignment vertical="center"/>
    </xf>
    <xf numFmtId="38" fontId="36" fillId="0" borderId="23" xfId="34" applyFont="1" applyBorder="1">
      <alignment vertical="center"/>
    </xf>
    <xf numFmtId="38" fontId="36" fillId="0" borderId="83" xfId="34" applyFont="1" applyBorder="1">
      <alignment vertical="center"/>
    </xf>
    <xf numFmtId="176" fontId="36" fillId="1" borderId="45" xfId="0" applyNumberFormat="1" applyFont="1" applyFill="1" applyBorder="1" applyAlignment="1">
      <alignment horizontal="left" vertical="center" shrinkToFit="1"/>
    </xf>
    <xf numFmtId="38" fontId="36" fillId="0" borderId="21" xfId="34" applyFont="1" applyBorder="1">
      <alignment vertical="center"/>
    </xf>
    <xf numFmtId="38" fontId="36" fillId="0" borderId="86" xfId="34" applyFont="1" applyBorder="1">
      <alignment vertical="center"/>
    </xf>
    <xf numFmtId="38" fontId="36" fillId="0" borderId="19" xfId="34" applyFont="1" applyBorder="1">
      <alignment vertical="center"/>
    </xf>
    <xf numFmtId="38" fontId="36" fillId="0" borderId="84" xfId="34" applyFont="1" applyBorder="1">
      <alignment vertical="center"/>
    </xf>
    <xf numFmtId="176" fontId="36" fillId="0" borderId="45" xfId="0" applyNumberFormat="1" applyFont="1" applyBorder="1" applyAlignment="1">
      <alignment horizontal="right" vertical="center" shrinkToFit="1"/>
    </xf>
    <xf numFmtId="38" fontId="36" fillId="32" borderId="21" xfId="34" applyFont="1" applyFill="1" applyBorder="1">
      <alignment vertical="center"/>
    </xf>
    <xf numFmtId="38" fontId="36" fillId="0" borderId="86" xfId="34" applyFont="1" applyFill="1" applyBorder="1">
      <alignment vertical="center"/>
    </xf>
    <xf numFmtId="38" fontId="36" fillId="1" borderId="21" xfId="34" applyFont="1" applyFill="1" applyBorder="1">
      <alignment vertical="center"/>
    </xf>
    <xf numFmtId="176" fontId="36" fillId="1" borderId="89" xfId="0" applyNumberFormat="1" applyFont="1" applyFill="1" applyBorder="1" applyAlignment="1">
      <alignment horizontal="left" vertical="center" shrinkToFit="1"/>
    </xf>
    <xf numFmtId="38" fontId="36" fillId="0" borderId="30" xfId="34" applyFont="1" applyBorder="1">
      <alignment vertical="center"/>
    </xf>
    <xf numFmtId="38" fontId="36" fillId="0" borderId="90" xfId="34" applyFont="1" applyBorder="1">
      <alignment vertical="center"/>
    </xf>
    <xf numFmtId="38" fontId="36" fillId="0" borderId="25" xfId="34" applyFont="1" applyBorder="1">
      <alignment vertical="center"/>
    </xf>
    <xf numFmtId="38" fontId="36" fillId="0" borderId="91" xfId="34" applyFont="1" applyBorder="1">
      <alignment vertical="center"/>
    </xf>
    <xf numFmtId="176" fontId="36" fillId="1" borderId="92" xfId="0" applyNumberFormat="1" applyFont="1" applyFill="1" applyBorder="1" applyAlignment="1">
      <alignment horizontal="left" vertical="center" shrinkToFit="1"/>
    </xf>
    <xf numFmtId="38" fontId="36" fillId="0" borderId="93" xfId="34" applyFont="1" applyBorder="1">
      <alignment vertical="center"/>
    </xf>
    <xf numFmtId="38" fontId="36" fillId="0" borderId="94" xfId="34" applyFont="1" applyBorder="1">
      <alignment vertical="center"/>
    </xf>
    <xf numFmtId="38" fontId="36" fillId="0" borderId="0" xfId="34" applyFont="1" applyBorder="1">
      <alignment vertical="center"/>
    </xf>
    <xf numFmtId="38" fontId="36" fillId="0" borderId="95" xfId="34" applyFont="1" applyBorder="1">
      <alignment vertical="center"/>
    </xf>
    <xf numFmtId="176" fontId="36" fillId="0" borderId="75" xfId="0" applyNumberFormat="1" applyFont="1" applyBorder="1" applyAlignment="1">
      <alignment horizontal="right" vertical="center" shrinkToFit="1"/>
    </xf>
    <xf numFmtId="38" fontId="36" fillId="0" borderId="60" xfId="34" applyFont="1" applyBorder="1">
      <alignment vertical="center"/>
    </xf>
    <xf numFmtId="38" fontId="36" fillId="0" borderId="64" xfId="34" applyFont="1" applyBorder="1">
      <alignment vertical="center"/>
    </xf>
    <xf numFmtId="38" fontId="36" fillId="0" borderId="11" xfId="34" applyFont="1" applyBorder="1">
      <alignment vertical="center"/>
    </xf>
    <xf numFmtId="38" fontId="36" fillId="0" borderId="85" xfId="34" applyFont="1" applyBorder="1">
      <alignment vertical="center"/>
    </xf>
    <xf numFmtId="38" fontId="36" fillId="0" borderId="155" xfId="34" applyFont="1" applyBorder="1">
      <alignment vertical="center"/>
    </xf>
    <xf numFmtId="38" fontId="36" fillId="0" borderId="157" xfId="34" applyFont="1" applyBorder="1">
      <alignment vertical="center"/>
    </xf>
    <xf numFmtId="40" fontId="36" fillId="0" borderId="0" xfId="34" applyNumberFormat="1" applyFont="1" applyBorder="1">
      <alignment vertical="center"/>
    </xf>
    <xf numFmtId="38" fontId="36" fillId="0" borderId="168" xfId="34" applyFont="1" applyBorder="1">
      <alignment vertical="center"/>
    </xf>
    <xf numFmtId="40" fontId="39" fillId="0" borderId="169" xfId="34" applyNumberFormat="1" applyFont="1" applyFill="1" applyBorder="1" applyAlignment="1">
      <alignment horizontal="center" vertical="center" wrapText="1"/>
    </xf>
    <xf numFmtId="185" fontId="56" fillId="0" borderId="0" xfId="28" applyNumberFormat="1" applyFont="1" applyBorder="1" applyAlignment="1">
      <alignment vertical="center"/>
    </xf>
    <xf numFmtId="40" fontId="39" fillId="0" borderId="21" xfId="34" applyNumberFormat="1" applyFont="1" applyFill="1" applyBorder="1" applyAlignment="1">
      <alignment horizontal="center" vertical="center" wrapText="1"/>
    </xf>
    <xf numFmtId="40" fontId="46" fillId="0" borderId="23" xfId="34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shrinkToFit="1"/>
    </xf>
    <xf numFmtId="176" fontId="34" fillId="0" borderId="11" xfId="0" applyNumberFormat="1" applyFont="1" applyBorder="1" applyAlignment="1">
      <alignment horizontal="center" vertical="center" shrinkToFit="1"/>
    </xf>
    <xf numFmtId="176" fontId="34" fillId="0" borderId="12" xfId="0" applyNumberFormat="1" applyFont="1" applyBorder="1" applyAlignment="1">
      <alignment horizontal="center" vertical="center" shrinkToFit="1"/>
    </xf>
    <xf numFmtId="0" fontId="34" fillId="0" borderId="68" xfId="0" applyFont="1" applyBorder="1" applyAlignment="1">
      <alignment horizontal="center" vertical="center"/>
    </xf>
    <xf numFmtId="0" fontId="34" fillId="0" borderId="69" xfId="0" applyFont="1" applyBorder="1" applyAlignment="1">
      <alignment horizontal="center" vertical="center"/>
    </xf>
    <xf numFmtId="0" fontId="34" fillId="0" borderId="28" xfId="0" applyFont="1" applyBorder="1" applyAlignment="1">
      <alignment horizontal="center" vertical="center"/>
    </xf>
    <xf numFmtId="0" fontId="34" fillId="0" borderId="56" xfId="0" applyFont="1" applyBorder="1" applyAlignment="1">
      <alignment horizontal="center" vertical="center"/>
    </xf>
    <xf numFmtId="0" fontId="34" fillId="0" borderId="110" xfId="0" applyFont="1" applyBorder="1" applyAlignment="1">
      <alignment horizontal="center" vertical="center"/>
    </xf>
    <xf numFmtId="0" fontId="34" fillId="0" borderId="111" xfId="0" applyFont="1" applyBorder="1" applyAlignment="1">
      <alignment horizontal="center" vertical="center"/>
    </xf>
    <xf numFmtId="0" fontId="45" fillId="0" borderId="107" xfId="0" applyFont="1" applyBorder="1" applyAlignment="1">
      <alignment horizontal="center" vertical="center"/>
    </xf>
    <xf numFmtId="0" fontId="45" fillId="0" borderId="108" xfId="0" applyFont="1" applyBorder="1" applyAlignment="1">
      <alignment horizontal="center" vertical="center"/>
    </xf>
    <xf numFmtId="40" fontId="34" fillId="33" borderId="67" xfId="34" applyNumberFormat="1" applyFont="1" applyFill="1" applyBorder="1" applyAlignment="1">
      <alignment horizontal="center" vertical="center" wrapText="1"/>
    </xf>
    <xf numFmtId="40" fontId="34" fillId="33" borderId="13" xfId="34" applyNumberFormat="1" applyFont="1" applyFill="1" applyBorder="1" applyAlignment="1">
      <alignment horizontal="center" vertical="center" wrapText="1"/>
    </xf>
    <xf numFmtId="40" fontId="34" fillId="33" borderId="64" xfId="34" applyNumberFormat="1" applyFont="1" applyFill="1" applyBorder="1" applyAlignment="1">
      <alignment horizontal="center" vertical="center" wrapText="1"/>
    </xf>
    <xf numFmtId="0" fontId="34" fillId="0" borderId="97" xfId="0" applyFont="1" applyBorder="1" applyAlignment="1">
      <alignment horizontal="left" vertical="center"/>
    </xf>
    <xf numFmtId="0" fontId="34" fillId="0" borderId="98" xfId="0" applyFont="1" applyBorder="1" applyAlignment="1">
      <alignment horizontal="left" vertical="center"/>
    </xf>
    <xf numFmtId="0" fontId="34" fillId="0" borderId="99" xfId="0" applyFont="1" applyBorder="1" applyAlignment="1">
      <alignment horizontal="left" vertical="center"/>
    </xf>
    <xf numFmtId="0" fontId="34" fillId="0" borderId="100" xfId="0" applyFont="1" applyBorder="1" applyAlignment="1">
      <alignment horizontal="left" vertical="center"/>
    </xf>
    <xf numFmtId="0" fontId="34" fillId="0" borderId="101" xfId="0" applyFont="1" applyBorder="1" applyAlignment="1">
      <alignment horizontal="left" vertical="center"/>
    </xf>
    <xf numFmtId="0" fontId="34" fillId="0" borderId="94" xfId="0" applyFont="1" applyBorder="1" applyAlignment="1">
      <alignment horizontal="left" vertical="center"/>
    </xf>
    <xf numFmtId="40" fontId="46" fillId="0" borderId="69" xfId="34" applyNumberFormat="1" applyFont="1" applyBorder="1" applyAlignment="1">
      <alignment horizontal="center" vertical="center" shrinkToFit="1"/>
    </xf>
    <xf numFmtId="40" fontId="46" fillId="0" borderId="102" xfId="34" applyNumberFormat="1" applyFont="1" applyBorder="1" applyAlignment="1">
      <alignment horizontal="center" vertical="center" shrinkToFit="1"/>
    </xf>
    <xf numFmtId="40" fontId="46" fillId="0" borderId="0" xfId="34" applyNumberFormat="1" applyFont="1" applyBorder="1" applyAlignment="1">
      <alignment horizontal="center" vertical="center"/>
    </xf>
    <xf numFmtId="0" fontId="39" fillId="0" borderId="103" xfId="0" applyFont="1" applyBorder="1" applyAlignment="1">
      <alignment horizontal="center" vertical="center" wrapText="1" shrinkToFit="1"/>
    </xf>
    <xf numFmtId="0" fontId="39" fillId="0" borderId="104" xfId="0" applyFont="1" applyBorder="1" applyAlignment="1">
      <alignment horizontal="center" vertical="center" wrapText="1" shrinkToFit="1"/>
    </xf>
    <xf numFmtId="40" fontId="39" fillId="0" borderId="105" xfId="34" applyNumberFormat="1" applyFont="1" applyFill="1" applyBorder="1" applyAlignment="1">
      <alignment horizontal="center" vertical="center" wrapText="1"/>
    </xf>
    <xf numFmtId="40" fontId="39" fillId="0" borderId="106" xfId="34" applyNumberFormat="1" applyFont="1" applyFill="1" applyBorder="1" applyAlignment="1">
      <alignment horizontal="center" vertical="center" wrapText="1"/>
    </xf>
    <xf numFmtId="40" fontId="34" fillId="34" borderId="67" xfId="34" applyNumberFormat="1" applyFont="1" applyFill="1" applyBorder="1" applyAlignment="1">
      <alignment horizontal="center" vertical="center" wrapText="1"/>
    </xf>
    <xf numFmtId="40" fontId="34" fillId="34" borderId="13" xfId="34" applyNumberFormat="1" applyFont="1" applyFill="1" applyBorder="1" applyAlignment="1">
      <alignment horizontal="center" vertical="center" wrapText="1"/>
    </xf>
    <xf numFmtId="0" fontId="46" fillId="0" borderId="71" xfId="0" applyFont="1" applyBorder="1" applyAlignment="1">
      <alignment horizontal="center" vertical="center"/>
    </xf>
    <xf numFmtId="0" fontId="46" fillId="0" borderId="109" xfId="0" applyFont="1" applyBorder="1" applyAlignment="1">
      <alignment horizontal="center" vertical="center"/>
    </xf>
    <xf numFmtId="40" fontId="46" fillId="0" borderId="73" xfId="34" applyNumberFormat="1" applyFont="1" applyBorder="1" applyAlignment="1">
      <alignment horizontal="center" vertical="center"/>
    </xf>
    <xf numFmtId="40" fontId="46" fillId="0" borderId="96" xfId="34" applyNumberFormat="1" applyFont="1" applyBorder="1" applyAlignment="1">
      <alignment horizontal="center" vertical="center"/>
    </xf>
    <xf numFmtId="0" fontId="39" fillId="26" borderId="113" xfId="50" applyFont="1" applyFill="1" applyBorder="1" applyAlignment="1">
      <alignment horizontal="distributed" vertical="center" indent="1"/>
    </xf>
    <xf numFmtId="0" fontId="39" fillId="26" borderId="70" xfId="50" applyFont="1" applyFill="1" applyBorder="1" applyAlignment="1">
      <alignment horizontal="distributed" vertical="center" indent="1"/>
    </xf>
    <xf numFmtId="0" fontId="34" fillId="24" borderId="114" xfId="49" applyFont="1" applyFill="1" applyBorder="1" applyAlignment="1">
      <alignment horizontal="left" vertical="center" indent="1"/>
    </xf>
    <xf numFmtId="0" fontId="34" fillId="24" borderId="0" xfId="49" applyFont="1" applyFill="1" applyAlignment="1">
      <alignment horizontal="left" vertical="center" indent="1"/>
    </xf>
    <xf numFmtId="0" fontId="34" fillId="24" borderId="115" xfId="49" applyFont="1" applyFill="1" applyBorder="1" applyAlignment="1">
      <alignment horizontal="left" vertical="center" indent="1"/>
    </xf>
    <xf numFmtId="0" fontId="34" fillId="24" borderId="116" xfId="49" applyFont="1" applyFill="1" applyBorder="1" applyAlignment="1">
      <alignment horizontal="left" vertical="center" indent="1"/>
    </xf>
    <xf numFmtId="0" fontId="34" fillId="24" borderId="117" xfId="49" applyFont="1" applyFill="1" applyBorder="1" applyAlignment="1">
      <alignment horizontal="left" vertical="center" indent="1"/>
    </xf>
    <xf numFmtId="0" fontId="34" fillId="24" borderId="118" xfId="49" applyFont="1" applyFill="1" applyBorder="1" applyAlignment="1">
      <alignment horizontal="left" vertical="center" indent="1"/>
    </xf>
    <xf numFmtId="0" fontId="39" fillId="24" borderId="78" xfId="49" applyFont="1" applyFill="1" applyBorder="1" applyAlignment="1">
      <alignment horizontal="distributed" vertical="center" indent="2"/>
    </xf>
    <xf numFmtId="0" fontId="39" fillId="24" borderId="47" xfId="49" applyFont="1" applyFill="1" applyBorder="1" applyAlignment="1">
      <alignment horizontal="distributed" vertical="center" indent="2"/>
    </xf>
    <xf numFmtId="0" fontId="39" fillId="24" borderId="33" xfId="49" applyFont="1" applyFill="1" applyBorder="1" applyAlignment="1">
      <alignment horizontal="distributed" vertical="center" wrapText="1" indent="2"/>
    </xf>
    <xf numFmtId="0" fontId="39" fillId="24" borderId="21" xfId="49" applyFont="1" applyFill="1" applyBorder="1" applyAlignment="1">
      <alignment horizontal="distributed" vertical="center" wrapText="1" indent="2"/>
    </xf>
    <xf numFmtId="0" fontId="39" fillId="24" borderId="79" xfId="49" applyFont="1" applyFill="1" applyBorder="1" applyAlignment="1">
      <alignment horizontal="distributed" vertical="center" indent="2"/>
    </xf>
    <xf numFmtId="0" fontId="39" fillId="24" borderId="50" xfId="49" applyFont="1" applyFill="1" applyBorder="1" applyAlignment="1">
      <alignment horizontal="distributed" vertical="center" indent="2"/>
    </xf>
    <xf numFmtId="0" fontId="34" fillId="24" borderId="68" xfId="49" applyFont="1" applyFill="1" applyBorder="1" applyAlignment="1">
      <alignment horizontal="left" vertical="center" wrapText="1"/>
    </xf>
    <xf numFmtId="0" fontId="34" fillId="0" borderId="66" xfId="0" applyFont="1" applyBorder="1">
      <alignment vertical="center"/>
    </xf>
    <xf numFmtId="0" fontId="34" fillId="0" borderId="69" xfId="0" applyFont="1" applyBorder="1">
      <alignment vertical="center"/>
    </xf>
    <xf numFmtId="0" fontId="34" fillId="0" borderId="28" xfId="0" applyFont="1" applyBorder="1">
      <alignment vertical="center"/>
    </xf>
    <xf numFmtId="0" fontId="34" fillId="0" borderId="0" xfId="0" applyFont="1">
      <alignment vertical="center"/>
    </xf>
    <xf numFmtId="0" fontId="34" fillId="0" borderId="56" xfId="0" applyFont="1" applyBorder="1">
      <alignment vertical="center"/>
    </xf>
    <xf numFmtId="0" fontId="34" fillId="0" borderId="43" xfId="0" applyFont="1" applyBorder="1">
      <alignment vertical="center"/>
    </xf>
    <xf numFmtId="0" fontId="34" fillId="0" borderId="65" xfId="0" applyFont="1" applyBorder="1">
      <alignment vertical="center"/>
    </xf>
    <xf numFmtId="0" fontId="34" fillId="0" borderId="64" xfId="0" applyFont="1" applyBorder="1">
      <alignment vertical="center"/>
    </xf>
    <xf numFmtId="180" fontId="36" fillId="24" borderId="22" xfId="58" applyNumberFormat="1" applyFont="1" applyFill="1" applyBorder="1" applyAlignment="1">
      <alignment horizontal="right" vertical="center"/>
    </xf>
    <xf numFmtId="180" fontId="36" fillId="24" borderId="24" xfId="58" applyNumberFormat="1" applyFont="1" applyFill="1" applyBorder="1" applyAlignment="1">
      <alignment horizontal="right" vertical="center"/>
    </xf>
    <xf numFmtId="180" fontId="36" fillId="24" borderId="18" xfId="58" applyNumberFormat="1" applyFont="1" applyFill="1" applyBorder="1" applyAlignment="1">
      <alignment horizontal="right" vertical="center"/>
    </xf>
    <xf numFmtId="180" fontId="36" fillId="24" borderId="20" xfId="58" applyNumberFormat="1" applyFont="1" applyFill="1" applyBorder="1" applyAlignment="1">
      <alignment horizontal="right" vertical="center"/>
    </xf>
    <xf numFmtId="180" fontId="36" fillId="24" borderId="112" xfId="58" applyNumberFormat="1" applyFont="1" applyFill="1" applyBorder="1" applyAlignment="1">
      <alignment horizontal="right" vertical="center"/>
    </xf>
    <xf numFmtId="180" fontId="36" fillId="24" borderId="49" xfId="58" applyNumberFormat="1" applyFont="1" applyFill="1" applyBorder="1" applyAlignment="1">
      <alignment horizontal="right" vertical="center"/>
    </xf>
    <xf numFmtId="188" fontId="36" fillId="24" borderId="119" xfId="50" applyNumberFormat="1" applyFont="1" applyFill="1" applyBorder="1" applyAlignment="1">
      <alignment horizontal="right" vertical="center"/>
    </xf>
    <xf numFmtId="188" fontId="36" fillId="24" borderId="46" xfId="50" applyNumberFormat="1" applyFont="1" applyFill="1" applyBorder="1" applyAlignment="1">
      <alignment horizontal="right" vertical="center"/>
    </xf>
    <xf numFmtId="38" fontId="36" fillId="24" borderId="112" xfId="34" applyFont="1" applyFill="1" applyBorder="1" applyAlignment="1">
      <alignment horizontal="right" vertical="center"/>
    </xf>
    <xf numFmtId="38" fontId="36" fillId="24" borderId="49" xfId="34" applyFont="1" applyFill="1" applyBorder="1" applyAlignment="1">
      <alignment horizontal="right" vertical="center"/>
    </xf>
    <xf numFmtId="182" fontId="39" fillId="0" borderId="26" xfId="57" applyNumberFormat="1" applyFont="1" applyBorder="1" applyAlignment="1">
      <alignment horizontal="center" vertical="center" shrinkToFit="1"/>
    </xf>
    <xf numFmtId="182" fontId="39" fillId="0" borderId="25" xfId="57" applyNumberFormat="1" applyFont="1" applyBorder="1" applyAlignment="1">
      <alignment horizontal="center" vertical="center" shrinkToFit="1"/>
    </xf>
    <xf numFmtId="182" fontId="39" fillId="0" borderId="29" xfId="57" applyNumberFormat="1" applyFont="1" applyBorder="1" applyAlignment="1">
      <alignment horizontal="center" vertical="center" shrinkToFit="1"/>
    </xf>
    <xf numFmtId="182" fontId="39" fillId="0" borderId="26" xfId="57" applyNumberFormat="1" applyFont="1" applyBorder="1" applyAlignment="1">
      <alignment horizontal="center" vertical="center"/>
    </xf>
    <xf numFmtId="182" fontId="39" fillId="0" borderId="25" xfId="57" applyNumberFormat="1" applyFont="1" applyBorder="1" applyAlignment="1">
      <alignment horizontal="center" vertical="center"/>
    </xf>
    <xf numFmtId="182" fontId="39" fillId="0" borderId="29" xfId="57" applyNumberFormat="1" applyFont="1" applyBorder="1" applyAlignment="1">
      <alignment horizontal="center" vertical="center"/>
    </xf>
    <xf numFmtId="182" fontId="51" fillId="27" borderId="0" xfId="57" applyNumberFormat="1" applyFont="1" applyFill="1" applyAlignment="1">
      <alignment horizontal="center" vertical="center"/>
    </xf>
    <xf numFmtId="182" fontId="50" fillId="0" borderId="18" xfId="49" applyNumberFormat="1" applyFont="1" applyBorder="1" applyAlignment="1">
      <alignment horizontal="center" vertical="center"/>
    </xf>
    <xf numFmtId="182" fontId="50" fillId="0" borderId="19" xfId="49" applyNumberFormat="1" applyFont="1" applyBorder="1" applyAlignment="1">
      <alignment horizontal="center" vertical="center"/>
    </xf>
    <xf numFmtId="182" fontId="50" fillId="0" borderId="20" xfId="49" applyNumberFormat="1" applyFont="1" applyBorder="1" applyAlignment="1">
      <alignment horizontal="center" vertical="center"/>
    </xf>
    <xf numFmtId="182" fontId="48" fillId="0" borderId="26" xfId="57" applyNumberFormat="1" applyFont="1" applyBorder="1" applyAlignment="1">
      <alignment horizontal="center" vertical="center" shrinkToFit="1"/>
    </xf>
    <xf numFmtId="182" fontId="48" fillId="0" borderId="25" xfId="57" applyNumberFormat="1" applyFont="1" applyBorder="1" applyAlignment="1">
      <alignment horizontal="center" vertical="center" shrinkToFit="1"/>
    </xf>
    <xf numFmtId="182" fontId="48" fillId="0" borderId="29" xfId="57" applyNumberFormat="1" applyFont="1" applyBorder="1" applyAlignment="1">
      <alignment horizontal="center" vertical="center" shrinkToFit="1"/>
    </xf>
    <xf numFmtId="182" fontId="52" fillId="0" borderId="22" xfId="57" applyNumberFormat="1" applyFont="1" applyBorder="1" applyAlignment="1">
      <alignment horizontal="center" vertical="center" shrinkToFit="1"/>
    </xf>
    <xf numFmtId="182" fontId="52" fillId="0" borderId="23" xfId="57" applyNumberFormat="1" applyFont="1" applyBorder="1" applyAlignment="1">
      <alignment horizontal="center" vertical="center" shrinkToFit="1"/>
    </xf>
    <xf numFmtId="182" fontId="52" fillId="0" borderId="24" xfId="57" applyNumberFormat="1" applyFont="1" applyBorder="1" applyAlignment="1">
      <alignment horizontal="center" vertical="center" shrinkToFit="1"/>
    </xf>
    <xf numFmtId="182" fontId="48" fillId="0" borderId="26" xfId="57" applyNumberFormat="1" applyFont="1" applyBorder="1" applyAlignment="1">
      <alignment horizontal="center" vertical="center"/>
    </xf>
    <xf numFmtId="182" fontId="34" fillId="0" borderId="25" xfId="0" applyNumberFormat="1" applyFont="1" applyBorder="1">
      <alignment vertical="center"/>
    </xf>
    <xf numFmtId="182" fontId="34" fillId="0" borderId="29" xfId="0" applyNumberFormat="1" applyFont="1" applyBorder="1">
      <alignment vertical="center"/>
    </xf>
    <xf numFmtId="182" fontId="48" fillId="0" borderId="26" xfId="57" applyNumberFormat="1" applyFont="1" applyBorder="1" applyAlignment="1">
      <alignment horizontal="center" vertical="center" wrapText="1"/>
    </xf>
    <xf numFmtId="182" fontId="48" fillId="0" borderId="25" xfId="57" applyNumberFormat="1" applyFont="1" applyBorder="1" applyAlignment="1">
      <alignment horizontal="center" vertical="center" wrapText="1"/>
    </xf>
    <xf numFmtId="182" fontId="48" fillId="0" borderId="120" xfId="57" applyNumberFormat="1" applyFont="1" applyBorder="1" applyAlignment="1">
      <alignment horizontal="center" vertical="center" wrapText="1"/>
    </xf>
    <xf numFmtId="182" fontId="48" fillId="0" borderId="15" xfId="57" applyNumberFormat="1" applyFont="1" applyBorder="1" applyAlignment="1">
      <alignment horizontal="center" vertical="center" wrapText="1"/>
    </xf>
    <xf numFmtId="182" fontId="48" fillId="0" borderId="0" xfId="57" applyNumberFormat="1" applyFont="1" applyAlignment="1">
      <alignment horizontal="center" vertical="center" wrapText="1"/>
    </xf>
    <xf numFmtId="182" fontId="48" fillId="0" borderId="37" xfId="57" applyNumberFormat="1" applyFont="1" applyBorder="1" applyAlignment="1">
      <alignment horizontal="center" vertical="center" wrapText="1"/>
    </xf>
    <xf numFmtId="182" fontId="48" fillId="0" borderId="122" xfId="57" applyNumberFormat="1" applyFont="1" applyBorder="1" applyAlignment="1">
      <alignment horizontal="left" vertical="center" wrapText="1" indent="1"/>
    </xf>
    <xf numFmtId="182" fontId="48" fillId="0" borderId="25" xfId="57" applyNumberFormat="1" applyFont="1" applyBorder="1" applyAlignment="1">
      <alignment horizontal="left" vertical="center" wrapText="1" indent="1"/>
    </xf>
    <xf numFmtId="182" fontId="48" fillId="0" borderId="29" xfId="57" applyNumberFormat="1" applyFont="1" applyBorder="1" applyAlignment="1">
      <alignment horizontal="left" vertical="center" wrapText="1" indent="1"/>
    </xf>
    <xf numFmtId="182" fontId="48" fillId="30" borderId="26" xfId="57" applyNumberFormat="1" applyFont="1" applyFill="1" applyBorder="1" applyAlignment="1">
      <alignment horizontal="left" vertical="center" wrapText="1" indent="1"/>
    </xf>
    <xf numFmtId="182" fontId="48" fillId="30" borderId="25" xfId="57" applyNumberFormat="1" applyFont="1" applyFill="1" applyBorder="1" applyAlignment="1">
      <alignment horizontal="left" vertical="center" wrapText="1" indent="1"/>
    </xf>
    <xf numFmtId="182" fontId="48" fillId="30" borderId="29" xfId="57" applyNumberFormat="1" applyFont="1" applyFill="1" applyBorder="1" applyAlignment="1">
      <alignment horizontal="left" vertical="center" wrapText="1" indent="1"/>
    </xf>
    <xf numFmtId="182" fontId="48" fillId="0" borderId="26" xfId="57" applyNumberFormat="1" applyFont="1" applyBorder="1" applyAlignment="1">
      <alignment horizontal="left" vertical="center" wrapText="1" indent="1"/>
    </xf>
    <xf numFmtId="182" fontId="48" fillId="0" borderId="125" xfId="57" applyNumberFormat="1" applyFont="1" applyBorder="1" applyAlignment="1">
      <alignment horizontal="center" vertical="center" wrapText="1"/>
    </xf>
    <xf numFmtId="182" fontId="48" fillId="0" borderId="126" xfId="57" applyNumberFormat="1" applyFont="1" applyBorder="1" applyAlignment="1">
      <alignment horizontal="center" vertical="center" wrapText="1"/>
    </xf>
    <xf numFmtId="182" fontId="48" fillId="0" borderId="127" xfId="57" applyNumberFormat="1" applyFont="1" applyBorder="1" applyAlignment="1">
      <alignment horizontal="center" vertical="center" wrapText="1"/>
    </xf>
    <xf numFmtId="182" fontId="14" fillId="0" borderId="15" xfId="57" applyNumberFormat="1" applyFont="1" applyBorder="1" applyAlignment="1">
      <alignment horizontal="center" vertical="center" wrapText="1"/>
    </xf>
    <xf numFmtId="182" fontId="14" fillId="0" borderId="0" xfId="57" applyNumberFormat="1" applyFont="1" applyAlignment="1">
      <alignment horizontal="center" vertical="center" wrapText="1"/>
    </xf>
    <xf numFmtId="182" fontId="14" fillId="0" borderId="37" xfId="57" applyNumberFormat="1" applyFont="1" applyBorder="1" applyAlignment="1">
      <alignment horizontal="center" vertical="center" wrapText="1"/>
    </xf>
    <xf numFmtId="182" fontId="48" fillId="31" borderId="126" xfId="57" applyNumberFormat="1" applyFont="1" applyFill="1" applyBorder="1" applyAlignment="1">
      <alignment horizontal="center" vertical="center" wrapText="1"/>
    </xf>
    <xf numFmtId="182" fontId="48" fillId="31" borderId="127" xfId="57" applyNumberFormat="1" applyFont="1" applyFill="1" applyBorder="1" applyAlignment="1">
      <alignment horizontal="center" vertical="center" wrapText="1"/>
    </xf>
    <xf numFmtId="182" fontId="52" fillId="0" borderId="22" xfId="34" applyNumberFormat="1" applyFont="1" applyFill="1" applyBorder="1" applyAlignment="1">
      <alignment horizontal="center" vertical="center" shrinkToFit="1"/>
    </xf>
    <xf numFmtId="182" fontId="52" fillId="0" borderId="121" xfId="34" applyNumberFormat="1" applyFont="1" applyFill="1" applyBorder="1" applyAlignment="1">
      <alignment horizontal="center" vertical="center" shrinkToFit="1"/>
    </xf>
    <xf numFmtId="182" fontId="52" fillId="0" borderId="23" xfId="34" applyNumberFormat="1" applyFont="1" applyFill="1" applyBorder="1" applyAlignment="1">
      <alignment horizontal="center" vertical="center" shrinkToFit="1"/>
    </xf>
    <xf numFmtId="38" fontId="52" fillId="0" borderId="22" xfId="34" applyFont="1" applyFill="1" applyBorder="1" applyAlignment="1">
      <alignment horizontal="center" vertical="center" shrinkToFit="1"/>
    </xf>
    <xf numFmtId="38" fontId="52" fillId="0" borderId="23" xfId="34" applyFont="1" applyFill="1" applyBorder="1" applyAlignment="1">
      <alignment horizontal="center" vertical="center" shrinkToFit="1"/>
    </xf>
    <xf numFmtId="38" fontId="52" fillId="0" borderId="121" xfId="34" applyFont="1" applyFill="1" applyBorder="1" applyAlignment="1">
      <alignment horizontal="center" vertical="center" shrinkToFit="1"/>
    </xf>
    <xf numFmtId="38" fontId="52" fillId="0" borderId="36" xfId="34" applyFont="1" applyFill="1" applyBorder="1" applyAlignment="1">
      <alignment horizontal="center" vertical="center" shrinkToFit="1"/>
    </xf>
    <xf numFmtId="38" fontId="52" fillId="0" borderId="24" xfId="34" applyFont="1" applyFill="1" applyBorder="1" applyAlignment="1">
      <alignment horizontal="center" vertical="center" shrinkToFit="1"/>
    </xf>
    <xf numFmtId="182" fontId="48" fillId="0" borderId="122" xfId="57" applyNumberFormat="1" applyFont="1" applyBorder="1" applyAlignment="1">
      <alignment horizontal="center" vertical="center" textRotation="255" shrinkToFit="1"/>
    </xf>
    <xf numFmtId="182" fontId="48" fillId="0" borderId="29" xfId="57" applyNumberFormat="1" applyFont="1" applyBorder="1" applyAlignment="1">
      <alignment horizontal="center" vertical="center" textRotation="255" shrinkToFit="1"/>
    </xf>
    <xf numFmtId="182" fontId="48" fillId="0" borderId="36" xfId="57" applyNumberFormat="1" applyFont="1" applyBorder="1" applyAlignment="1">
      <alignment horizontal="center" vertical="center" textRotation="255" shrinkToFit="1"/>
    </xf>
    <xf numFmtId="182" fontId="48" fillId="0" borderId="24" xfId="57" applyNumberFormat="1" applyFont="1" applyBorder="1" applyAlignment="1">
      <alignment horizontal="center" vertical="center" textRotation="255" shrinkToFit="1"/>
    </xf>
    <xf numFmtId="182" fontId="48" fillId="0" borderId="29" xfId="57" applyNumberFormat="1" applyFont="1" applyBorder="1" applyAlignment="1">
      <alignment horizontal="center" vertical="center" wrapText="1"/>
    </xf>
    <xf numFmtId="182" fontId="52" fillId="0" borderId="121" xfId="57" applyNumberFormat="1" applyFont="1" applyBorder="1" applyAlignment="1">
      <alignment horizontal="center" vertical="center" shrinkToFit="1"/>
    </xf>
    <xf numFmtId="182" fontId="52" fillId="0" borderId="36" xfId="34" applyNumberFormat="1" applyFont="1" applyFill="1" applyBorder="1" applyAlignment="1">
      <alignment horizontal="center" vertical="center" shrinkToFit="1"/>
    </xf>
    <xf numFmtId="182" fontId="48" fillId="0" borderId="25" xfId="57" applyNumberFormat="1" applyFont="1" applyBorder="1" applyAlignment="1">
      <alignment horizontal="center" vertical="center"/>
    </xf>
    <xf numFmtId="182" fontId="48" fillId="0" borderId="29" xfId="57" applyNumberFormat="1" applyFont="1" applyBorder="1" applyAlignment="1">
      <alignment horizontal="center" vertical="center"/>
    </xf>
    <xf numFmtId="182" fontId="48" fillId="30" borderId="26" xfId="57" applyNumberFormat="1" applyFont="1" applyFill="1" applyBorder="1" applyAlignment="1">
      <alignment horizontal="center" vertical="center" wrapText="1"/>
    </xf>
    <xf numFmtId="182" fontId="48" fillId="30" borderId="25" xfId="57" applyNumberFormat="1" applyFont="1" applyFill="1" applyBorder="1" applyAlignment="1">
      <alignment horizontal="center" vertical="center" wrapText="1"/>
    </xf>
    <xf numFmtId="182" fontId="48" fillId="30" borderId="29" xfId="57" applyNumberFormat="1" applyFont="1" applyFill="1" applyBorder="1" applyAlignment="1">
      <alignment horizontal="center" vertical="center" wrapText="1"/>
    </xf>
    <xf numFmtId="182" fontId="48" fillId="0" borderId="16" xfId="57" applyNumberFormat="1" applyFont="1" applyBorder="1" applyAlignment="1">
      <alignment horizontal="center" vertical="center" wrapText="1"/>
    </xf>
    <xf numFmtId="182" fontId="48" fillId="0" borderId="125" xfId="57" applyNumberFormat="1" applyFont="1" applyBorder="1" applyAlignment="1">
      <alignment horizontal="center" vertical="center" shrinkToFit="1"/>
    </xf>
    <xf numFmtId="182" fontId="48" fillId="0" borderId="126" xfId="57" applyNumberFormat="1" applyFont="1" applyBorder="1" applyAlignment="1">
      <alignment horizontal="center" vertical="center" shrinkToFit="1"/>
    </xf>
    <xf numFmtId="182" fontId="48" fillId="0" borderId="127" xfId="57" applyNumberFormat="1" applyFont="1" applyBorder="1" applyAlignment="1">
      <alignment horizontal="center" vertical="center" shrinkToFit="1"/>
    </xf>
    <xf numFmtId="182" fontId="48" fillId="31" borderId="125" xfId="57" applyNumberFormat="1" applyFont="1" applyFill="1" applyBorder="1" applyAlignment="1">
      <alignment horizontal="center" vertical="center" shrinkToFit="1"/>
    </xf>
    <xf numFmtId="182" fontId="48" fillId="31" borderId="126" xfId="57" applyNumberFormat="1" applyFont="1" applyFill="1" applyBorder="1" applyAlignment="1">
      <alignment horizontal="center" vertical="center" shrinkToFit="1"/>
    </xf>
    <xf numFmtId="182" fontId="48" fillId="31" borderId="127" xfId="57" applyNumberFormat="1" applyFont="1" applyFill="1" applyBorder="1" applyAlignment="1">
      <alignment horizontal="center" vertical="center" shrinkToFit="1"/>
    </xf>
    <xf numFmtId="182" fontId="48" fillId="0" borderId="123" xfId="57" applyNumberFormat="1" applyFont="1" applyBorder="1" applyAlignment="1">
      <alignment horizontal="center" vertical="center" textRotation="255" shrinkToFit="1"/>
    </xf>
    <xf numFmtId="182" fontId="48" fillId="0" borderId="124" xfId="57" applyNumberFormat="1" applyFont="1" applyBorder="1" applyAlignment="1">
      <alignment horizontal="center" vertical="center" textRotation="255" shrinkToFit="1"/>
    </xf>
    <xf numFmtId="182" fontId="52" fillId="0" borderId="24" xfId="34" applyNumberFormat="1" applyFont="1" applyFill="1" applyBorder="1" applyAlignment="1">
      <alignment horizontal="center" vertical="center" shrinkToFit="1"/>
    </xf>
    <xf numFmtId="182" fontId="52" fillId="0" borderId="36" xfId="57" applyNumberFormat="1" applyFont="1" applyBorder="1" applyAlignment="1">
      <alignment horizontal="center" vertical="center" shrinkToFit="1"/>
    </xf>
    <xf numFmtId="179" fontId="34" fillId="0" borderId="11" xfId="0" applyNumberFormat="1" applyFont="1" applyBorder="1" applyAlignment="1">
      <alignment horizontal="center" vertical="center"/>
    </xf>
    <xf numFmtId="179" fontId="34" fillId="0" borderId="70" xfId="0" applyNumberFormat="1" applyFont="1" applyBorder="1" applyAlignment="1">
      <alignment horizontal="center" vertical="center"/>
    </xf>
    <xf numFmtId="179" fontId="34" fillId="0" borderId="12" xfId="0" applyNumberFormat="1" applyFont="1" applyBorder="1" applyAlignment="1">
      <alignment horizontal="center" vertical="center"/>
    </xf>
    <xf numFmtId="180" fontId="34" fillId="0" borderId="11" xfId="34" applyNumberFormat="1" applyFont="1" applyBorder="1" applyAlignment="1">
      <alignment horizontal="center" vertical="center"/>
    </xf>
    <xf numFmtId="180" fontId="34" fillId="0" borderId="70" xfId="34" applyNumberFormat="1" applyFont="1" applyBorder="1" applyAlignment="1">
      <alignment horizontal="center" vertical="center"/>
    </xf>
    <xf numFmtId="180" fontId="34" fillId="0" borderId="12" xfId="34" applyNumberFormat="1" applyFont="1" applyBorder="1" applyAlignment="1">
      <alignment horizontal="center" vertical="center"/>
    </xf>
    <xf numFmtId="0" fontId="39" fillId="28" borderId="11" xfId="0" applyFont="1" applyFill="1" applyBorder="1" applyAlignment="1">
      <alignment horizontal="center" vertical="center"/>
    </xf>
    <xf numFmtId="0" fontId="39" fillId="28" borderId="70" xfId="0" applyFont="1" applyFill="1" applyBorder="1" applyAlignment="1">
      <alignment horizontal="center" vertical="center"/>
    </xf>
    <xf numFmtId="0" fontId="39" fillId="28" borderId="12" xfId="0" applyFont="1" applyFill="1" applyBorder="1" applyAlignment="1">
      <alignment horizontal="center" vertical="center"/>
    </xf>
    <xf numFmtId="180" fontId="39" fillId="0" borderId="11" xfId="34" applyNumberFormat="1" applyFont="1" applyFill="1" applyBorder="1" applyAlignment="1">
      <alignment horizontal="center" vertical="center"/>
    </xf>
    <xf numFmtId="180" fontId="39" fillId="0" borderId="70" xfId="34" applyNumberFormat="1" applyFont="1" applyFill="1" applyBorder="1" applyAlignment="1">
      <alignment horizontal="center" vertical="center"/>
    </xf>
    <xf numFmtId="180" fontId="39" fillId="0" borderId="12" xfId="34" applyNumberFormat="1" applyFont="1" applyFill="1" applyBorder="1" applyAlignment="1">
      <alignment horizontal="center" vertical="center"/>
    </xf>
    <xf numFmtId="180" fontId="39" fillId="26" borderId="11" xfId="34" applyNumberFormat="1" applyFont="1" applyFill="1" applyBorder="1" applyAlignment="1">
      <alignment horizontal="center" vertical="center"/>
    </xf>
    <xf numFmtId="180" fontId="39" fillId="26" borderId="70" xfId="34" applyNumberFormat="1" applyFont="1" applyFill="1" applyBorder="1" applyAlignment="1">
      <alignment horizontal="center" vertical="center"/>
    </xf>
    <xf numFmtId="180" fontId="39" fillId="26" borderId="12" xfId="34" applyNumberFormat="1" applyFont="1" applyFill="1" applyBorder="1" applyAlignment="1">
      <alignment horizontal="center" vertical="center"/>
    </xf>
    <xf numFmtId="0" fontId="34" fillId="0" borderId="73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 wrapText="1"/>
    </xf>
    <xf numFmtId="0" fontId="34" fillId="0" borderId="69" xfId="0" applyFont="1" applyBorder="1" applyAlignment="1">
      <alignment horizontal="center" vertical="center" wrapText="1"/>
    </xf>
    <xf numFmtId="0" fontId="34" fillId="0" borderId="56" xfId="0" applyFont="1" applyBorder="1" applyAlignment="1">
      <alignment horizontal="center" vertical="center" wrapText="1"/>
    </xf>
    <xf numFmtId="40" fontId="48" fillId="0" borderId="67" xfId="34" applyNumberFormat="1" applyFont="1" applyFill="1" applyBorder="1" applyAlignment="1">
      <alignment horizontal="center" vertical="center" wrapText="1"/>
    </xf>
    <xf numFmtId="40" fontId="48" fillId="0" borderId="13" xfId="34" applyNumberFormat="1" applyFont="1" applyFill="1" applyBorder="1" applyAlignment="1">
      <alignment horizontal="center" vertical="center" wrapText="1"/>
    </xf>
    <xf numFmtId="180" fontId="39" fillId="0" borderId="71" xfId="34" applyNumberFormat="1" applyFont="1" applyFill="1" applyBorder="1" applyAlignment="1">
      <alignment horizontal="center" vertical="center" wrapText="1"/>
    </xf>
    <xf numFmtId="180" fontId="39" fillId="0" borderId="57" xfId="34" applyNumberFormat="1" applyFont="1" applyFill="1" applyBorder="1" applyAlignment="1">
      <alignment horizontal="center" vertical="center" wrapText="1"/>
    </xf>
    <xf numFmtId="0" fontId="39" fillId="0" borderId="73" xfId="0" applyFont="1" applyBorder="1" applyAlignment="1">
      <alignment horizontal="center" vertical="center"/>
    </xf>
    <xf numFmtId="0" fontId="39" fillId="0" borderId="17" xfId="0" applyFont="1" applyBorder="1" applyAlignment="1">
      <alignment horizontal="center" vertical="center"/>
    </xf>
    <xf numFmtId="180" fontId="39" fillId="0" borderId="128" xfId="34" applyNumberFormat="1" applyFont="1" applyFill="1" applyBorder="1" applyAlignment="1">
      <alignment horizontal="center" vertical="center"/>
    </xf>
    <xf numFmtId="180" fontId="39" fillId="0" borderId="58" xfId="34" applyNumberFormat="1" applyFont="1" applyFill="1" applyBorder="1" applyAlignment="1">
      <alignment horizontal="center" vertical="center"/>
    </xf>
    <xf numFmtId="181" fontId="39" fillId="0" borderId="71" xfId="0" applyNumberFormat="1" applyFont="1" applyBorder="1" applyAlignment="1">
      <alignment horizontal="center" vertical="center" wrapText="1"/>
    </xf>
    <xf numFmtId="181" fontId="39" fillId="0" borderId="57" xfId="0" applyNumberFormat="1" applyFont="1" applyBorder="1" applyAlignment="1">
      <alignment horizontal="center" vertical="center" wrapText="1"/>
    </xf>
    <xf numFmtId="0" fontId="39" fillId="0" borderId="69" xfId="0" applyFont="1" applyBorder="1" applyAlignment="1">
      <alignment horizontal="center" vertical="center" wrapText="1"/>
    </xf>
    <xf numFmtId="0" fontId="39" fillId="0" borderId="56" xfId="0" applyFont="1" applyBorder="1" applyAlignment="1">
      <alignment horizontal="center" vertical="center" wrapText="1"/>
    </xf>
    <xf numFmtId="181" fontId="39" fillId="0" borderId="67" xfId="0" applyNumberFormat="1" applyFont="1" applyBorder="1" applyAlignment="1">
      <alignment horizontal="center" vertical="center" wrapText="1"/>
    </xf>
    <xf numFmtId="181" fontId="39" fillId="0" borderId="13" xfId="0" applyNumberFormat="1" applyFont="1" applyBorder="1" applyAlignment="1">
      <alignment horizontal="center" vertical="center" wrapText="1"/>
    </xf>
    <xf numFmtId="0" fontId="34" fillId="0" borderId="71" xfId="0" applyFont="1" applyBorder="1" applyAlignment="1">
      <alignment horizontal="center" vertical="center" wrapText="1"/>
    </xf>
    <xf numFmtId="0" fontId="34" fillId="0" borderId="57" xfId="0" applyFont="1" applyBorder="1" applyAlignment="1">
      <alignment horizontal="center" vertical="center" wrapText="1"/>
    </xf>
    <xf numFmtId="180" fontId="39" fillId="0" borderId="128" xfId="34" applyNumberFormat="1" applyFont="1" applyBorder="1" applyAlignment="1">
      <alignment horizontal="center" vertical="center" wrapText="1"/>
    </xf>
    <xf numFmtId="180" fontId="39" fillId="0" borderId="58" xfId="34" applyNumberFormat="1" applyFont="1" applyBorder="1" applyAlignment="1">
      <alignment horizontal="center" vertical="center" wrapText="1"/>
    </xf>
    <xf numFmtId="183" fontId="39" fillId="0" borderId="67" xfId="0" applyNumberFormat="1" applyFont="1" applyBorder="1" applyAlignment="1">
      <alignment horizontal="center" vertical="center" wrapText="1"/>
    </xf>
    <xf numFmtId="183" fontId="39" fillId="0" borderId="13" xfId="0" applyNumberFormat="1" applyFont="1" applyBorder="1" applyAlignment="1">
      <alignment horizontal="center" vertical="center" wrapText="1"/>
    </xf>
    <xf numFmtId="40" fontId="39" fillId="0" borderId="67" xfId="34" applyNumberFormat="1" applyFont="1" applyFill="1" applyBorder="1" applyAlignment="1">
      <alignment horizontal="center" vertical="center" wrapText="1"/>
    </xf>
    <xf numFmtId="40" fontId="39" fillId="0" borderId="13" xfId="34" applyNumberFormat="1" applyFont="1" applyFill="1" applyBorder="1" applyAlignment="1">
      <alignment horizontal="center" vertical="center" wrapText="1"/>
    </xf>
    <xf numFmtId="0" fontId="39" fillId="0" borderId="71" xfId="0" applyFont="1" applyBorder="1" applyAlignment="1">
      <alignment horizontal="center" vertical="center" wrapText="1" shrinkToFit="1"/>
    </xf>
    <xf numFmtId="0" fontId="39" fillId="0" borderId="57" xfId="0" applyFont="1" applyBorder="1" applyAlignment="1">
      <alignment horizontal="center" vertical="center" wrapText="1" shrinkToFit="1"/>
    </xf>
    <xf numFmtId="182" fontId="39" fillId="0" borderId="73" xfId="0" applyNumberFormat="1" applyFont="1" applyBorder="1" applyAlignment="1">
      <alignment horizontal="center" vertical="center" wrapText="1" shrinkToFit="1"/>
    </xf>
    <xf numFmtId="182" fontId="39" fillId="0" borderId="17" xfId="0" applyNumberFormat="1" applyFont="1" applyBorder="1" applyAlignment="1">
      <alignment horizontal="center" vertical="center" wrapText="1" shrinkToFit="1"/>
    </xf>
    <xf numFmtId="180" fontId="39" fillId="0" borderId="128" xfId="34" applyNumberFormat="1" applyFont="1" applyBorder="1" applyAlignment="1">
      <alignment horizontal="center" vertical="center" wrapText="1" shrinkToFit="1"/>
    </xf>
    <xf numFmtId="180" fontId="39" fillId="0" borderId="58" xfId="34" applyNumberFormat="1" applyFont="1" applyBorder="1" applyAlignment="1">
      <alignment horizontal="center" vertical="center" wrapText="1" shrinkToFit="1"/>
    </xf>
    <xf numFmtId="0" fontId="39" fillId="0" borderId="71" xfId="0" applyFont="1" applyBorder="1" applyAlignment="1">
      <alignment horizontal="center" vertical="center" wrapText="1"/>
    </xf>
    <xf numFmtId="0" fontId="39" fillId="0" borderId="57" xfId="0" applyFont="1" applyBorder="1" applyAlignment="1">
      <alignment horizontal="center" vertical="center" wrapText="1"/>
    </xf>
    <xf numFmtId="182" fontId="39" fillId="0" borderId="73" xfId="0" applyNumberFormat="1" applyFont="1" applyBorder="1" applyAlignment="1">
      <alignment horizontal="center" vertical="center" wrapText="1"/>
    </xf>
    <xf numFmtId="182" fontId="39" fillId="0" borderId="17" xfId="0" applyNumberFormat="1" applyFont="1" applyBorder="1" applyAlignment="1">
      <alignment horizontal="center" vertical="center" wrapText="1"/>
    </xf>
    <xf numFmtId="183" fontId="39" fillId="0" borderId="71" xfId="0" applyNumberFormat="1" applyFont="1" applyBorder="1" applyAlignment="1">
      <alignment horizontal="center" vertical="center" wrapText="1"/>
    </xf>
    <xf numFmtId="183" fontId="39" fillId="0" borderId="57" xfId="0" applyNumberFormat="1" applyFont="1" applyBorder="1" applyAlignment="1">
      <alignment horizontal="center" vertical="center" wrapText="1"/>
    </xf>
    <xf numFmtId="0" fontId="39" fillId="0" borderId="73" xfId="0" applyFont="1" applyBorder="1" applyAlignment="1">
      <alignment horizontal="center" vertical="center" wrapText="1"/>
    </xf>
    <xf numFmtId="0" fontId="39" fillId="0" borderId="17" xfId="0" applyFont="1" applyBorder="1" applyAlignment="1">
      <alignment horizontal="center" vertical="center" wrapText="1"/>
    </xf>
    <xf numFmtId="0" fontId="39" fillId="0" borderId="128" xfId="0" applyFont="1" applyBorder="1" applyAlignment="1">
      <alignment horizontal="center" vertical="center" wrapText="1"/>
    </xf>
    <xf numFmtId="0" fontId="39" fillId="0" borderId="58" xfId="0" applyFont="1" applyBorder="1" applyAlignment="1">
      <alignment horizontal="center" vertical="center" wrapText="1"/>
    </xf>
    <xf numFmtId="0" fontId="39" fillId="0" borderId="67" xfId="0" applyFont="1" applyBorder="1" applyAlignment="1">
      <alignment horizontal="center" vertical="center" wrapText="1"/>
    </xf>
    <xf numFmtId="0" fontId="39" fillId="0" borderId="13" xfId="0" applyFont="1" applyBorder="1" applyAlignment="1">
      <alignment horizontal="center" vertical="center" wrapText="1"/>
    </xf>
    <xf numFmtId="180" fontId="39" fillId="0" borderId="67" xfId="34" applyNumberFormat="1" applyFont="1" applyFill="1" applyBorder="1" applyAlignment="1">
      <alignment horizontal="center" vertical="center" wrapText="1"/>
    </xf>
    <xf numFmtId="180" fontId="39" fillId="0" borderId="13" xfId="34" applyNumberFormat="1" applyFont="1" applyFill="1" applyBorder="1" applyAlignment="1">
      <alignment horizontal="center" vertical="center" wrapText="1"/>
    </xf>
    <xf numFmtId="0" fontId="39" fillId="25" borderId="11" xfId="0" applyFont="1" applyFill="1" applyBorder="1" applyAlignment="1">
      <alignment horizontal="center" vertical="center"/>
    </xf>
    <xf numFmtId="0" fontId="39" fillId="25" borderId="70" xfId="0" applyFont="1" applyFill="1" applyBorder="1" applyAlignment="1">
      <alignment horizontal="center" vertical="center"/>
    </xf>
    <xf numFmtId="0" fontId="39" fillId="25" borderId="12" xfId="0" applyFont="1" applyFill="1" applyBorder="1" applyAlignment="1">
      <alignment horizontal="center" vertical="center"/>
    </xf>
    <xf numFmtId="0" fontId="39" fillId="27" borderId="11" xfId="0" applyFont="1" applyFill="1" applyBorder="1" applyAlignment="1">
      <alignment horizontal="center" vertical="center"/>
    </xf>
    <xf numFmtId="0" fontId="39" fillId="27" borderId="70" xfId="0" applyFont="1" applyFill="1" applyBorder="1" applyAlignment="1">
      <alignment horizontal="center" vertical="center"/>
    </xf>
    <xf numFmtId="0" fontId="39" fillId="27" borderId="12" xfId="0" applyFont="1" applyFill="1" applyBorder="1" applyAlignment="1">
      <alignment horizontal="center" vertical="center"/>
    </xf>
    <xf numFmtId="183" fontId="39" fillId="0" borderId="71" xfId="0" applyNumberFormat="1" applyFont="1" applyBorder="1" applyAlignment="1">
      <alignment horizontal="center" vertical="center" shrinkToFit="1"/>
    </xf>
    <xf numFmtId="183" fontId="39" fillId="0" borderId="57" xfId="0" applyNumberFormat="1" applyFont="1" applyBorder="1" applyAlignment="1">
      <alignment horizontal="center" vertical="center" shrinkToFit="1"/>
    </xf>
    <xf numFmtId="183" fontId="39" fillId="0" borderId="128" xfId="0" applyNumberFormat="1" applyFont="1" applyBorder="1" applyAlignment="1">
      <alignment horizontal="center" vertical="center" wrapText="1"/>
    </xf>
    <xf numFmtId="183" fontId="39" fillId="0" borderId="58" xfId="0" applyNumberFormat="1" applyFont="1" applyBorder="1" applyAlignment="1">
      <alignment horizontal="center" vertical="center" wrapText="1"/>
    </xf>
    <xf numFmtId="0" fontId="34" fillId="0" borderId="160" xfId="0" applyFont="1" applyBorder="1" applyAlignment="1">
      <alignment horizontal="left" vertical="center"/>
    </xf>
    <xf numFmtId="0" fontId="34" fillId="0" borderId="161" xfId="0" applyFont="1" applyBorder="1" applyAlignment="1">
      <alignment horizontal="left" vertical="center"/>
    </xf>
    <xf numFmtId="0" fontId="34" fillId="0" borderId="162" xfId="0" applyFont="1" applyBorder="1" applyAlignment="1">
      <alignment horizontal="left" vertical="center"/>
    </xf>
    <xf numFmtId="0" fontId="34" fillId="0" borderId="163" xfId="0" applyFont="1" applyBorder="1" applyAlignment="1">
      <alignment horizontal="left" vertical="center"/>
    </xf>
    <xf numFmtId="0" fontId="34" fillId="0" borderId="164" xfId="0" applyFont="1" applyBorder="1" applyAlignment="1">
      <alignment horizontal="left" vertical="center"/>
    </xf>
    <xf numFmtId="0" fontId="34" fillId="0" borderId="165" xfId="0" applyFont="1" applyBorder="1" applyAlignment="1">
      <alignment horizontal="left" vertical="center"/>
    </xf>
    <xf numFmtId="0" fontId="45" fillId="0" borderId="147" xfId="0" applyFont="1" applyBorder="1" applyAlignment="1">
      <alignment horizontal="center" vertical="center"/>
    </xf>
    <xf numFmtId="0" fontId="45" fillId="0" borderId="148" xfId="0" applyFont="1" applyBorder="1" applyAlignment="1">
      <alignment horizontal="center" vertical="center"/>
    </xf>
    <xf numFmtId="40" fontId="34" fillId="33" borderId="62" xfId="34" applyNumberFormat="1" applyFont="1" applyFill="1" applyBorder="1" applyAlignment="1">
      <alignment horizontal="center" vertical="center" wrapText="1"/>
    </xf>
    <xf numFmtId="40" fontId="46" fillId="0" borderId="68" xfId="34" applyNumberFormat="1" applyFont="1" applyBorder="1" applyAlignment="1">
      <alignment horizontal="center" vertical="center"/>
    </xf>
    <xf numFmtId="40" fontId="46" fillId="0" borderId="66" xfId="34" applyNumberFormat="1" applyFont="1" applyBorder="1" applyAlignment="1">
      <alignment horizontal="center" vertical="center"/>
    </xf>
    <xf numFmtId="40" fontId="46" fillId="0" borderId="69" xfId="34" applyNumberFormat="1" applyFont="1" applyBorder="1" applyAlignment="1">
      <alignment horizontal="center" vertical="center"/>
    </xf>
    <xf numFmtId="40" fontId="46" fillId="0" borderId="129" xfId="34" applyNumberFormat="1" applyFont="1" applyBorder="1" applyAlignment="1">
      <alignment horizontal="center" vertical="center"/>
    </xf>
    <xf numFmtId="40" fontId="46" fillId="0" borderId="130" xfId="34" applyNumberFormat="1" applyFont="1" applyBorder="1" applyAlignment="1">
      <alignment horizontal="center" vertical="center"/>
    </xf>
    <xf numFmtId="38" fontId="34" fillId="0" borderId="18" xfId="34" applyFont="1" applyBorder="1" applyAlignment="1">
      <alignment horizontal="center"/>
    </xf>
    <xf numFmtId="38" fontId="34" fillId="0" borderId="20" xfId="34" applyFont="1" applyBorder="1" applyAlignment="1">
      <alignment horizontal="center"/>
    </xf>
    <xf numFmtId="38" fontId="1" fillId="0" borderId="0" xfId="34" applyFont="1" applyAlignment="1">
      <alignment horizontal="center"/>
    </xf>
    <xf numFmtId="38" fontId="34" fillId="0" borderId="19" xfId="34" applyFont="1" applyBorder="1" applyAlignment="1">
      <alignment horizontal="center"/>
    </xf>
    <xf numFmtId="176" fontId="39" fillId="0" borderId="18" xfId="0" applyNumberFormat="1" applyFont="1" applyBorder="1" applyAlignment="1">
      <alignment horizontal="center" vertical="center"/>
    </xf>
    <xf numFmtId="0" fontId="34" fillId="0" borderId="20" xfId="0" applyFont="1" applyBorder="1" applyAlignment="1">
      <alignment horizontal="center" vertical="center"/>
    </xf>
    <xf numFmtId="49" fontId="4" fillId="0" borderId="23" xfId="55" applyNumberFormat="1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43" fillId="0" borderId="18" xfId="60" applyFont="1" applyBorder="1" applyAlignment="1">
      <alignment horizontal="distributed" vertical="center" indent="2"/>
    </xf>
    <xf numFmtId="0" fontId="43" fillId="0" borderId="20" xfId="60" applyFont="1" applyBorder="1" applyAlignment="1">
      <alignment horizontal="distributed" vertical="center" indent="2"/>
    </xf>
    <xf numFmtId="176" fontId="34" fillId="0" borderId="21" xfId="60" applyNumberFormat="1" applyFont="1" applyBorder="1" applyAlignment="1">
      <alignment horizontal="center" vertical="center" wrapText="1"/>
    </xf>
    <xf numFmtId="0" fontId="34" fillId="0" borderId="21" xfId="60" applyFont="1" applyBorder="1" applyAlignment="1">
      <alignment horizontal="center" vertical="center"/>
    </xf>
    <xf numFmtId="0" fontId="34" fillId="0" borderId="21" xfId="34" quotePrefix="1" applyNumberFormat="1" applyFont="1" applyFill="1" applyBorder="1" applyAlignment="1">
      <alignment horizontal="center" vertical="center" wrapText="1" shrinkToFit="1"/>
    </xf>
    <xf numFmtId="0" fontId="34" fillId="0" borderId="21" xfId="34" quotePrefix="1" applyNumberFormat="1" applyFont="1" applyFill="1" applyBorder="1" applyAlignment="1">
      <alignment horizontal="center" vertical="center" shrinkToFit="1"/>
    </xf>
    <xf numFmtId="0" fontId="34" fillId="0" borderId="18" xfId="34" quotePrefix="1" applyNumberFormat="1" applyFont="1" applyFill="1" applyBorder="1" applyAlignment="1">
      <alignment horizontal="center" vertical="center" wrapText="1" shrinkToFit="1"/>
    </xf>
    <xf numFmtId="0" fontId="34" fillId="0" borderId="30" xfId="34" applyNumberFormat="1" applyFont="1" applyFill="1" applyBorder="1" applyAlignment="1">
      <alignment horizontal="center" vertical="center" wrapText="1" shrinkToFit="1"/>
    </xf>
    <xf numFmtId="0" fontId="34" fillId="0" borderId="17" xfId="34" applyNumberFormat="1" applyFont="1" applyFill="1" applyBorder="1" applyAlignment="1">
      <alignment horizontal="center" vertical="center" wrapText="1" shrinkToFit="1"/>
    </xf>
    <xf numFmtId="0" fontId="34" fillId="0" borderId="14" xfId="34" applyNumberFormat="1" applyFont="1" applyFill="1" applyBorder="1" applyAlignment="1">
      <alignment horizontal="center" vertical="center" wrapText="1" shrinkToFit="1"/>
    </xf>
    <xf numFmtId="0" fontId="34" fillId="0" borderId="25" xfId="34" applyNumberFormat="1" applyFont="1" applyFill="1" applyBorder="1" applyAlignment="1">
      <alignment horizontal="center" vertical="center" shrinkToFit="1"/>
    </xf>
    <xf numFmtId="0" fontId="34" fillId="0" borderId="0" xfId="34" applyNumberFormat="1" applyFont="1" applyFill="1" applyBorder="1" applyAlignment="1">
      <alignment horizontal="center" vertical="center" shrinkToFit="1"/>
    </xf>
    <xf numFmtId="0" fontId="34" fillId="0" borderId="24" xfId="34" applyNumberFormat="1" applyFont="1" applyFill="1" applyBorder="1" applyAlignment="1">
      <alignment horizontal="center" vertical="center" shrinkToFit="1"/>
    </xf>
    <xf numFmtId="0" fontId="34" fillId="0" borderId="26" xfId="34" quotePrefix="1" applyNumberFormat="1" applyFont="1" applyFill="1" applyBorder="1" applyAlignment="1">
      <alignment horizontal="center" vertical="center" wrapText="1" shrinkToFit="1"/>
    </xf>
    <xf numFmtId="0" fontId="34" fillId="0" borderId="14" xfId="34" quotePrefix="1" applyNumberFormat="1" applyFont="1" applyFill="1" applyBorder="1" applyAlignment="1">
      <alignment horizontal="center" vertical="center" shrinkToFit="1"/>
    </xf>
    <xf numFmtId="0" fontId="34" fillId="0" borderId="30" xfId="34" quotePrefix="1" applyNumberFormat="1" applyFont="1" applyFill="1" applyBorder="1" applyAlignment="1">
      <alignment horizontal="center" vertical="center" wrapText="1" shrinkToFit="1"/>
    </xf>
  </cellXfs>
  <cellStyles count="61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28" builtinId="5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" xfId="34" builtinId="6"/>
    <cellStyle name="桁区切り 2" xfId="35" xr:uid="{E60B33BD-D809-478A-8291-290B33631823}"/>
    <cellStyle name="桁区切り 3" xfId="36" xr:uid="{550CE001-A85F-4201-B042-F9F671778F3B}"/>
    <cellStyle name="桁区切り 4" xfId="37" xr:uid="{79808780-A076-403A-83CD-3918F457DBCA}"/>
    <cellStyle name="見出し 1" xfId="38" builtinId="16" customBuiltin="1"/>
    <cellStyle name="見出し 2" xfId="39" builtinId="17" customBuiltin="1"/>
    <cellStyle name="見出し 3" xfId="40" builtinId="18" customBuiltin="1"/>
    <cellStyle name="見出し 4" xfId="41" builtinId="19" customBuiltin="1"/>
    <cellStyle name="集計" xfId="42" builtinId="25" customBuiltin="1"/>
    <cellStyle name="出力" xfId="43" builtinId="21" customBuiltin="1"/>
    <cellStyle name="説明文" xfId="44" builtinId="53" customBuiltin="1"/>
    <cellStyle name="入力" xfId="45" builtinId="20" customBuiltin="1"/>
    <cellStyle name="標準" xfId="0" builtinId="0"/>
    <cellStyle name="標準 2" xfId="46" xr:uid="{51ED4196-3A23-4020-8D1F-3034666A852E}"/>
    <cellStyle name="標準 3" xfId="47" xr:uid="{48C960A4-1718-479B-8F52-423CF3351F90}"/>
    <cellStyle name="標準 4" xfId="48" xr:uid="{9BFC6A62-58E2-4EED-B973-4BA7434A3DDC}"/>
    <cellStyle name="標準_34部門分析（新）" xfId="49" xr:uid="{A30C3C30-F0CC-436D-AC94-9272DE663748}"/>
    <cellStyle name="標準_Sheet1_2" xfId="50" xr:uid="{FE784139-EAC3-4862-8116-5D2D567816E5}"/>
    <cellStyle name="標準_VBA版下出力システム（逆行列表・大分類）" xfId="51" xr:uid="{5D06D845-CBFE-4840-8362-F9D81B903CC6}"/>
    <cellStyle name="標準_VBA版下出力システム（雇用表）" xfId="52" xr:uid="{471A9FBA-B9A4-441A-B209-3CEB2269EA30}"/>
    <cellStyle name="標準_VBA版下出力システム（生産者価格表・大分類）" xfId="53" xr:uid="{5436FD5E-B29B-49F2-9B14-BA591C7F995E}"/>
    <cellStyle name="標準_VBA版下出力システム（生産者価格表・中分類）" xfId="54" xr:uid="{3BB222AE-13A6-46C3-8AA9-20169092BCC2}"/>
    <cellStyle name="標準_VBA版下出力システム（投入係数表・小分類）" xfId="55" xr:uid="{64A95337-AA4B-4808-9E74-2575D8D43AA5}"/>
    <cellStyle name="標準_VBA版下出力システム（投入係数表・大分類）" xfId="56" xr:uid="{969C3106-5C03-4D95-B2DE-6152356EF60E}"/>
    <cellStyle name="標準_雇用者数：総括表17" xfId="60" xr:uid="{89B73E56-B9B2-4DB9-BC2B-0F8716DA4807}"/>
    <cellStyle name="標準_図１　生産フロー_34部門分析（新）" xfId="57" xr:uid="{F6FFA447-D2CE-4FD4-A718-D3475E5F41C2}"/>
    <cellStyle name="標準_生産誘発額等の算定 (医療・保健)" xfId="58" xr:uid="{70B218EB-84DD-4CC1-BA26-F12E2C956045}"/>
    <cellStyle name="良い" xfId="59" builtinId="26" customBuiltin="1"/>
  </cellStyles>
  <dxfs count="1">
    <dxf>
      <fill>
        <patternFill>
          <bgColor indexed="3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latin typeface="BIZ UDPゴシック" panose="020B0400000000000000" pitchFamily="50" charset="-128"/>
                <a:ea typeface="BIZ UDPゴシック" panose="020B0400000000000000" pitchFamily="50" charset="-128"/>
              </a:defRPr>
            </a:pPr>
            <a:r>
              <a:rPr lang="ja-JP" sz="1200"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経済波及効果の測定結果</a:t>
            </a:r>
          </a:p>
        </c:rich>
      </c:tx>
      <c:layout>
        <c:manualLayout>
          <c:xMode val="edge"/>
          <c:yMode val="edge"/>
          <c:x val="0.34804808094640344"/>
          <c:y val="3.448291670964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14508342544642"/>
          <c:y val="0.24890882767473149"/>
          <c:w val="0.79420402259400846"/>
          <c:h val="0.46724990458239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総括表!$B$21</c:f>
              <c:strCache>
                <c:ptCount val="1"/>
                <c:pt idx="0">
                  <c:v>生産誘発額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総括表!$C$21:$G$21</c:f>
              <c:numCache>
                <c:formatCode>#,##0.0;[Red]\-#,##0.0</c:formatCode>
                <c:ptCount val="5"/>
                <c:pt idx="0">
                  <c:v>230.20380831832694</c:v>
                </c:pt>
                <c:pt idx="1">
                  <c:v>83.733080235224733</c:v>
                </c:pt>
                <c:pt idx="2">
                  <c:v>51.131982675314951</c:v>
                </c:pt>
                <c:pt idx="4">
                  <c:v>365.06887122886661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8A-4911-BF6A-C664256FA282}"/>
            </c:ext>
          </c:extLst>
        </c:ser>
        <c:ser>
          <c:idx val="1"/>
          <c:order val="1"/>
          <c:tx>
            <c:strRef>
              <c:f>総括表!$B$22</c:f>
              <c:strCache>
                <c:ptCount val="1"/>
                <c:pt idx="0">
                  <c:v>うち粗付加価値誘発額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2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総括表!$C$22:$G$22</c:f>
              <c:numCache>
                <c:formatCode>#,##0.0;[Red]\-#,##0.0</c:formatCode>
                <c:ptCount val="5"/>
                <c:pt idx="0">
                  <c:v>104.43270022814276</c:v>
                </c:pt>
                <c:pt idx="1">
                  <c:v>45.587909997021058</c:v>
                </c:pt>
                <c:pt idx="2">
                  <c:v>33.956018107637753</c:v>
                </c:pt>
                <c:pt idx="4">
                  <c:v>183.97662833280157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8A-4911-BF6A-C664256FA282}"/>
            </c:ext>
          </c:extLst>
        </c:ser>
        <c:ser>
          <c:idx val="2"/>
          <c:order val="2"/>
          <c:tx>
            <c:strRef>
              <c:f>総括表!$B$23</c:f>
              <c:strCache>
                <c:ptCount val="1"/>
                <c:pt idx="0">
                  <c:v>うち雇用者所得誘発額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総括表!$C$23:$G$23</c:f>
              <c:numCache>
                <c:formatCode>#,##0.0;[Red]\-#,##0.0</c:formatCode>
                <c:ptCount val="5"/>
                <c:pt idx="0">
                  <c:v>61.325379496323848</c:v>
                </c:pt>
                <c:pt idx="1">
                  <c:v>24.977071307125584</c:v>
                </c:pt>
                <c:pt idx="2">
                  <c:v>15.339228363598817</c:v>
                </c:pt>
                <c:pt idx="4">
                  <c:v>101.64167916704825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8A-4911-BF6A-C664256FA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2692800"/>
        <c:axId val="1"/>
      </c:barChart>
      <c:catAx>
        <c:axId val="195269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>
                <a:latin typeface="BIZ UDPゴシック" panose="020B0400000000000000" pitchFamily="50" charset="-128"/>
                <a:ea typeface="BIZ UDPゴシック" panose="020B0400000000000000" pitchFamily="50" charset="-128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00">
                    <a:latin typeface="BIZ UDPゴシック" panose="020B0400000000000000" pitchFamily="50" charset="-128"/>
                    <a:ea typeface="BIZ UDPゴシック" panose="020B0400000000000000" pitchFamily="50" charset="-128"/>
                  </a:defRPr>
                </a:pPr>
                <a:r>
                  <a:rPr lang="en-US" sz="1000">
                    <a:latin typeface="BIZ UDPゴシック" panose="020B0400000000000000" pitchFamily="50" charset="-128"/>
                    <a:ea typeface="BIZ UDPゴシック" panose="020B0400000000000000" pitchFamily="50" charset="-128"/>
                  </a:rPr>
                  <a:t>〔</a:t>
                </a:r>
                <a:r>
                  <a:rPr lang="ja-JP" sz="1000">
                    <a:latin typeface="BIZ UDPゴシック" panose="020B0400000000000000" pitchFamily="50" charset="-128"/>
                    <a:ea typeface="BIZ UDPゴシック" panose="020B0400000000000000" pitchFamily="50" charset="-128"/>
                  </a:rPr>
                  <a:t>誘発額</a:t>
                </a:r>
                <a:r>
                  <a:rPr lang="en-US" sz="1000">
                    <a:latin typeface="BIZ UDPゴシック" panose="020B0400000000000000" pitchFamily="50" charset="-128"/>
                    <a:ea typeface="BIZ UDPゴシック" panose="020B0400000000000000" pitchFamily="50" charset="-128"/>
                  </a:rPr>
                  <a:t>〕</a:t>
                </a:r>
              </a:p>
            </c:rich>
          </c:tx>
          <c:layout>
            <c:manualLayout>
              <c:xMode val="edge"/>
              <c:yMode val="edge"/>
              <c:x val="2.6086956521739129E-2"/>
              <c:y val="9.1703056768558958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19526928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3768176803986458"/>
          <c:y val="0.15283888640557486"/>
          <c:w val="0.27681205066757952"/>
          <c:h val="0.2794764409907276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>
              <a:latin typeface="BIZ UDPゴシック" panose="020B0400000000000000" pitchFamily="50" charset="-128"/>
              <a:ea typeface="BIZ UDPゴシック" panose="020B0400000000000000" pitchFamily="50" charset="-128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BIZ UDゴシック" panose="020B0400000000000000" pitchFamily="49" charset="-128"/>
          <a:ea typeface="BIZ UDゴシック" panose="020B0400000000000000" pitchFamily="49" charset="-128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雇用創出効果の測定結果</a:t>
            </a:r>
          </a:p>
        </c:rich>
      </c:tx>
      <c:layout>
        <c:manualLayout>
          <c:xMode val="edge"/>
          <c:yMode val="edge"/>
          <c:x val="0.42924594331368954"/>
          <c:y val="2.76497695852534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06306208091048"/>
          <c:y val="0.18894051730927175"/>
          <c:w val="0.84905790748130938"/>
          <c:h val="0.626729520830755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総括表!$B$24</c:f>
              <c:strCache>
                <c:ptCount val="1"/>
                <c:pt idx="0">
                  <c:v>就業誘発者数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総括表!$C$24:$G$24</c:f>
              <c:numCache>
                <c:formatCode>#,##0;"▲ "#,##0</c:formatCode>
                <c:ptCount val="5"/>
                <c:pt idx="0" formatCode="#,##0_);[Red]\(#,##0\)">
                  <c:v>1328.6535058084214</c:v>
                </c:pt>
                <c:pt idx="1">
                  <c:v>708.32524180627172</c:v>
                </c:pt>
                <c:pt idx="2">
                  <c:v>384.89413526654562</c:v>
                </c:pt>
                <c:pt idx="4" formatCode="#,##0_);[Red]\(#,##0\)">
                  <c:v>2421.8728828812386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5A-4290-835F-9034979B05AA}"/>
            </c:ext>
          </c:extLst>
        </c:ser>
        <c:ser>
          <c:idx val="1"/>
          <c:order val="1"/>
          <c:tx>
            <c:strRef>
              <c:f>総括表!$B$25</c:f>
              <c:strCache>
                <c:ptCount val="1"/>
                <c:pt idx="0">
                  <c:v>うち雇用誘発者数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総括表!$C$25:$G$25</c:f>
              <c:numCache>
                <c:formatCode>#,##0_);[Red]\(#,##0\)</c:formatCode>
                <c:ptCount val="5"/>
                <c:pt idx="0">
                  <c:v>1113.5738949130646</c:v>
                </c:pt>
                <c:pt idx="1">
                  <c:v>510.70188368780089</c:v>
                </c:pt>
                <c:pt idx="2">
                  <c:v>339.47031307507808</c:v>
                </c:pt>
                <c:pt idx="4">
                  <c:v>1963.7460916759437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5A-4290-835F-9034979B0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2694720"/>
        <c:axId val="1"/>
      </c:barChart>
      <c:catAx>
        <c:axId val="195269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BIZ UDPゴシック" panose="020B0400000000000000" pitchFamily="50" charset="-128"/>
                <a:ea typeface="BIZ UDPゴシック" panose="020B0400000000000000" pitchFamily="50" charset="-128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>
                    <a:latin typeface="BIZ UDPゴシック" panose="020B0400000000000000" pitchFamily="50" charset="-128"/>
                    <a:ea typeface="BIZ UDPゴシック" panose="020B0400000000000000" pitchFamily="50" charset="-128"/>
                  </a:defRPr>
                </a:pPr>
                <a:r>
                  <a:rPr lang="en-US">
                    <a:latin typeface="BIZ UDPゴシック" panose="020B0400000000000000" pitchFamily="50" charset="-128"/>
                    <a:ea typeface="BIZ UDPゴシック" panose="020B0400000000000000" pitchFamily="50" charset="-128"/>
                  </a:rPr>
                  <a:t>〔</a:t>
                </a:r>
                <a:r>
                  <a:rPr lang="ja-JP">
                    <a:latin typeface="BIZ UDPゴシック" panose="020B0400000000000000" pitchFamily="50" charset="-128"/>
                    <a:ea typeface="BIZ UDPゴシック" panose="020B0400000000000000" pitchFamily="50" charset="-128"/>
                  </a:rPr>
                  <a:t>誘発者数</a:t>
                </a:r>
                <a:r>
                  <a:rPr lang="en-US">
                    <a:latin typeface="BIZ UDPゴシック" panose="020B0400000000000000" pitchFamily="50" charset="-128"/>
                    <a:ea typeface="BIZ UDPゴシック" panose="020B0400000000000000" pitchFamily="50" charset="-128"/>
                  </a:rPr>
                  <a:t>〕</a:t>
                </a:r>
              </a:p>
            </c:rich>
          </c:tx>
          <c:layout>
            <c:manualLayout>
              <c:xMode val="edge"/>
              <c:yMode val="edge"/>
              <c:x val="4.5597484276729557E-2"/>
              <c:y val="4.608294930875576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19526947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4088132851318116"/>
          <c:y val="0.17972398611463888"/>
          <c:w val="0.22798775153105855"/>
          <c:h val="0.184332281045514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BIZ UDゴシック" panose="020B0400000000000000" pitchFamily="49" charset="-128"/>
          <a:ea typeface="BIZ UDゴシック" panose="020B0400000000000000" pitchFamily="49" charset="-128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25</xdr:row>
      <xdr:rowOff>133350</xdr:rowOff>
    </xdr:from>
    <xdr:to>
      <xdr:col>6</xdr:col>
      <xdr:colOff>1066800</xdr:colOff>
      <xdr:row>34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C9DC56-4CB5-4409-8210-606CAB19F8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152400</xdr:colOff>
      <xdr:row>34</xdr:row>
      <xdr:rowOff>19050</xdr:rowOff>
    </xdr:from>
    <xdr:to>
      <xdr:col>6</xdr:col>
      <xdr:colOff>581025</xdr:colOff>
      <xdr:row>42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C79AD65-1BA4-468D-AFD5-44115FD779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76200</xdr:colOff>
      <xdr:row>6</xdr:row>
      <xdr:rowOff>28575</xdr:rowOff>
    </xdr:from>
    <xdr:to>
      <xdr:col>11</xdr:col>
      <xdr:colOff>171450</xdr:colOff>
      <xdr:row>9</xdr:row>
      <xdr:rowOff>200025</xdr:rowOff>
    </xdr:to>
    <xdr:sp macro="" textlink="">
      <xdr:nvSpPr>
        <xdr:cNvPr id="2" name="AutoShape 19">
          <a:extLst>
            <a:ext uri="{FF2B5EF4-FFF2-40B4-BE49-F238E27FC236}">
              <a16:creationId xmlns:a16="http://schemas.microsoft.com/office/drawing/2014/main" id="{AC8397FD-D4F7-45E2-BA1B-3F253E6F44B9}"/>
            </a:ext>
          </a:extLst>
        </xdr:cNvPr>
        <xdr:cNvSpPr>
          <a:spLocks noChangeArrowheads="1"/>
        </xdr:cNvSpPr>
      </xdr:nvSpPr>
      <xdr:spPr bwMode="auto">
        <a:xfrm>
          <a:off x="2200275" y="1314450"/>
          <a:ext cx="95250" cy="800100"/>
        </a:xfrm>
        <a:prstGeom prst="downArrow">
          <a:avLst>
            <a:gd name="adj1" fmla="val 50000"/>
            <a:gd name="adj2" fmla="val 21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28575</xdr:colOff>
      <xdr:row>13</xdr:row>
      <xdr:rowOff>28575</xdr:rowOff>
    </xdr:from>
    <xdr:to>
      <xdr:col>8</xdr:col>
      <xdr:colOff>76200</xdr:colOff>
      <xdr:row>15</xdr:row>
      <xdr:rowOff>180975</xdr:rowOff>
    </xdr:to>
    <xdr:sp macro="" textlink="">
      <xdr:nvSpPr>
        <xdr:cNvPr id="3" name="AutoShape 21">
          <a:extLst>
            <a:ext uri="{FF2B5EF4-FFF2-40B4-BE49-F238E27FC236}">
              <a16:creationId xmlns:a16="http://schemas.microsoft.com/office/drawing/2014/main" id="{30784E41-CF57-4463-88B4-25677799FB8E}"/>
            </a:ext>
          </a:extLst>
        </xdr:cNvPr>
        <xdr:cNvSpPr>
          <a:spLocks noChangeArrowheads="1"/>
        </xdr:cNvSpPr>
      </xdr:nvSpPr>
      <xdr:spPr bwMode="auto">
        <a:xfrm>
          <a:off x="1352550" y="2781300"/>
          <a:ext cx="247650" cy="571500"/>
        </a:xfrm>
        <a:prstGeom prst="downArrow">
          <a:avLst>
            <a:gd name="adj1" fmla="val 50000"/>
            <a:gd name="adj2" fmla="val 57692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28575</xdr:colOff>
      <xdr:row>13</xdr:row>
      <xdr:rowOff>28575</xdr:rowOff>
    </xdr:from>
    <xdr:to>
      <xdr:col>18</xdr:col>
      <xdr:colOff>66675</xdr:colOff>
      <xdr:row>15</xdr:row>
      <xdr:rowOff>180975</xdr:rowOff>
    </xdr:to>
    <xdr:sp macro="" textlink="">
      <xdr:nvSpPr>
        <xdr:cNvPr id="4" name="AutoShape 23">
          <a:extLst>
            <a:ext uri="{FF2B5EF4-FFF2-40B4-BE49-F238E27FC236}">
              <a16:creationId xmlns:a16="http://schemas.microsoft.com/office/drawing/2014/main" id="{DEFF7C2A-03E8-4ED9-849B-3665DC4778BE}"/>
            </a:ext>
          </a:extLst>
        </xdr:cNvPr>
        <xdr:cNvSpPr>
          <a:spLocks noChangeArrowheads="1"/>
        </xdr:cNvSpPr>
      </xdr:nvSpPr>
      <xdr:spPr bwMode="auto">
        <a:xfrm>
          <a:off x="3352800" y="2781300"/>
          <a:ext cx="238125" cy="571500"/>
        </a:xfrm>
        <a:prstGeom prst="downArrow">
          <a:avLst>
            <a:gd name="adj1" fmla="val 50000"/>
            <a:gd name="adj2" fmla="val 6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171450</xdr:colOff>
      <xdr:row>12</xdr:row>
      <xdr:rowOff>200025</xdr:rowOff>
    </xdr:from>
    <xdr:to>
      <xdr:col>26</xdr:col>
      <xdr:colOff>0</xdr:colOff>
      <xdr:row>16</xdr:row>
      <xdr:rowOff>9525</xdr:rowOff>
    </xdr:to>
    <xdr:sp macro="" textlink="">
      <xdr:nvSpPr>
        <xdr:cNvPr id="5" name="AutoShape 24">
          <a:extLst>
            <a:ext uri="{FF2B5EF4-FFF2-40B4-BE49-F238E27FC236}">
              <a16:creationId xmlns:a16="http://schemas.microsoft.com/office/drawing/2014/main" id="{410C28A4-696D-4E61-8408-65B19232B902}"/>
            </a:ext>
          </a:extLst>
        </xdr:cNvPr>
        <xdr:cNvSpPr>
          <a:spLocks noChangeArrowheads="1"/>
        </xdr:cNvSpPr>
      </xdr:nvSpPr>
      <xdr:spPr bwMode="auto">
        <a:xfrm>
          <a:off x="4895850" y="2743200"/>
          <a:ext cx="228600" cy="647700"/>
        </a:xfrm>
        <a:prstGeom prst="downArrow">
          <a:avLst>
            <a:gd name="adj1" fmla="val 41667"/>
            <a:gd name="adj2" fmla="val 56011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19050</xdr:colOff>
      <xdr:row>19</xdr:row>
      <xdr:rowOff>85725</xdr:rowOff>
    </xdr:from>
    <xdr:to>
      <xdr:col>9</xdr:col>
      <xdr:colOff>38100</xdr:colOff>
      <xdr:row>21</xdr:row>
      <xdr:rowOff>180975</xdr:rowOff>
    </xdr:to>
    <xdr:sp macro="" textlink="">
      <xdr:nvSpPr>
        <xdr:cNvPr id="6" name="AutoShape 25">
          <a:extLst>
            <a:ext uri="{FF2B5EF4-FFF2-40B4-BE49-F238E27FC236}">
              <a16:creationId xmlns:a16="http://schemas.microsoft.com/office/drawing/2014/main" id="{0B6F18C2-2A05-4042-ABC7-45D099521959}"/>
            </a:ext>
          </a:extLst>
        </xdr:cNvPr>
        <xdr:cNvSpPr>
          <a:spLocks noChangeArrowheads="1"/>
        </xdr:cNvSpPr>
      </xdr:nvSpPr>
      <xdr:spPr bwMode="auto">
        <a:xfrm>
          <a:off x="1543050" y="4000500"/>
          <a:ext cx="219075" cy="514350"/>
        </a:xfrm>
        <a:prstGeom prst="downArrow">
          <a:avLst>
            <a:gd name="adj1" fmla="val 50000"/>
            <a:gd name="adj2" fmla="val 5869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76200</xdr:colOff>
      <xdr:row>6</xdr:row>
      <xdr:rowOff>9525</xdr:rowOff>
    </xdr:from>
    <xdr:to>
      <xdr:col>3</xdr:col>
      <xdr:colOff>0</xdr:colOff>
      <xdr:row>9</xdr:row>
      <xdr:rowOff>152400</xdr:rowOff>
    </xdr:to>
    <xdr:sp macro="" textlink="">
      <xdr:nvSpPr>
        <xdr:cNvPr id="7" name="AutoShape 27">
          <a:extLst>
            <a:ext uri="{FF2B5EF4-FFF2-40B4-BE49-F238E27FC236}">
              <a16:creationId xmlns:a16="http://schemas.microsoft.com/office/drawing/2014/main" id="{23F62B4C-BA09-4FE8-8AB9-921C94A3D469}"/>
            </a:ext>
          </a:extLst>
        </xdr:cNvPr>
        <xdr:cNvSpPr>
          <a:spLocks noChangeArrowheads="1"/>
        </xdr:cNvSpPr>
      </xdr:nvSpPr>
      <xdr:spPr bwMode="auto">
        <a:xfrm>
          <a:off x="400050" y="1295400"/>
          <a:ext cx="123825" cy="771525"/>
        </a:xfrm>
        <a:prstGeom prst="downArrow">
          <a:avLst>
            <a:gd name="adj1" fmla="val 50000"/>
            <a:gd name="adj2" fmla="val 155769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38100</xdr:colOff>
      <xdr:row>6</xdr:row>
      <xdr:rowOff>57150</xdr:rowOff>
    </xdr:from>
    <xdr:to>
      <xdr:col>20</xdr:col>
      <xdr:colOff>161925</xdr:colOff>
      <xdr:row>10</xdr:row>
      <xdr:rowOff>9525</xdr:rowOff>
    </xdr:to>
    <xdr:sp macro="" textlink="">
      <xdr:nvSpPr>
        <xdr:cNvPr id="8" name="AutoShape 28">
          <a:extLst>
            <a:ext uri="{FF2B5EF4-FFF2-40B4-BE49-F238E27FC236}">
              <a16:creationId xmlns:a16="http://schemas.microsoft.com/office/drawing/2014/main" id="{41203CE8-203F-458E-B583-01373A3A7362}"/>
            </a:ext>
          </a:extLst>
        </xdr:cNvPr>
        <xdr:cNvSpPr>
          <a:spLocks noChangeArrowheads="1"/>
        </xdr:cNvSpPr>
      </xdr:nvSpPr>
      <xdr:spPr bwMode="auto">
        <a:xfrm>
          <a:off x="3962400" y="1343025"/>
          <a:ext cx="123825" cy="790575"/>
        </a:xfrm>
        <a:prstGeom prst="downArrow">
          <a:avLst>
            <a:gd name="adj1" fmla="val 50000"/>
            <a:gd name="adj2" fmla="val 15961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38100</xdr:colOff>
      <xdr:row>24</xdr:row>
      <xdr:rowOff>28575</xdr:rowOff>
    </xdr:from>
    <xdr:to>
      <xdr:col>9</xdr:col>
      <xdr:colOff>57150</xdr:colOff>
      <xdr:row>27</xdr:row>
      <xdr:rowOff>0</xdr:rowOff>
    </xdr:to>
    <xdr:sp macro="" textlink="">
      <xdr:nvSpPr>
        <xdr:cNvPr id="9" name="AutoShape 30">
          <a:extLst>
            <a:ext uri="{FF2B5EF4-FFF2-40B4-BE49-F238E27FC236}">
              <a16:creationId xmlns:a16="http://schemas.microsoft.com/office/drawing/2014/main" id="{0E2E6C48-A6B6-4443-8CA6-DA508EBCBD2D}"/>
            </a:ext>
          </a:extLst>
        </xdr:cNvPr>
        <xdr:cNvSpPr>
          <a:spLocks noChangeArrowheads="1"/>
        </xdr:cNvSpPr>
      </xdr:nvSpPr>
      <xdr:spPr bwMode="auto">
        <a:xfrm>
          <a:off x="1562100" y="49911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38100</xdr:colOff>
      <xdr:row>29</xdr:row>
      <xdr:rowOff>28575</xdr:rowOff>
    </xdr:from>
    <xdr:to>
      <xdr:col>4</xdr:col>
      <xdr:colOff>57150</xdr:colOff>
      <xdr:row>32</xdr:row>
      <xdr:rowOff>0</xdr:rowOff>
    </xdr:to>
    <xdr:sp macro="" textlink="">
      <xdr:nvSpPr>
        <xdr:cNvPr id="10" name="AutoShape 31">
          <a:extLst>
            <a:ext uri="{FF2B5EF4-FFF2-40B4-BE49-F238E27FC236}">
              <a16:creationId xmlns:a16="http://schemas.microsoft.com/office/drawing/2014/main" id="{4CFE4182-790E-42A0-9E75-A3143FEA4D85}"/>
            </a:ext>
          </a:extLst>
        </xdr:cNvPr>
        <xdr:cNvSpPr>
          <a:spLocks noChangeArrowheads="1"/>
        </xdr:cNvSpPr>
      </xdr:nvSpPr>
      <xdr:spPr bwMode="auto">
        <a:xfrm>
          <a:off x="561975" y="603885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28575</xdr:colOff>
      <xdr:row>35</xdr:row>
      <xdr:rowOff>19050</xdr:rowOff>
    </xdr:from>
    <xdr:to>
      <xdr:col>27</xdr:col>
      <xdr:colOff>47625</xdr:colOff>
      <xdr:row>37</xdr:row>
      <xdr:rowOff>200025</xdr:rowOff>
    </xdr:to>
    <xdr:sp macro="" textlink="">
      <xdr:nvSpPr>
        <xdr:cNvPr id="11" name="AutoShape 34">
          <a:extLst>
            <a:ext uri="{FF2B5EF4-FFF2-40B4-BE49-F238E27FC236}">
              <a16:creationId xmlns:a16="http://schemas.microsoft.com/office/drawing/2014/main" id="{75CC062F-ADE4-4496-A213-9A4D466B716E}"/>
            </a:ext>
          </a:extLst>
        </xdr:cNvPr>
        <xdr:cNvSpPr>
          <a:spLocks noChangeArrowheads="1"/>
        </xdr:cNvSpPr>
      </xdr:nvSpPr>
      <xdr:spPr bwMode="auto">
        <a:xfrm>
          <a:off x="5153025" y="7286625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38100</xdr:colOff>
      <xdr:row>40</xdr:row>
      <xdr:rowOff>28575</xdr:rowOff>
    </xdr:from>
    <xdr:to>
      <xdr:col>3</xdr:col>
      <xdr:colOff>57150</xdr:colOff>
      <xdr:row>43</xdr:row>
      <xdr:rowOff>0</xdr:rowOff>
    </xdr:to>
    <xdr:sp macro="" textlink="">
      <xdr:nvSpPr>
        <xdr:cNvPr id="12" name="AutoShape 35">
          <a:extLst>
            <a:ext uri="{FF2B5EF4-FFF2-40B4-BE49-F238E27FC236}">
              <a16:creationId xmlns:a16="http://schemas.microsoft.com/office/drawing/2014/main" id="{27DF20B5-9AF9-4B1A-B275-934BB784D1E1}"/>
            </a:ext>
          </a:extLst>
        </xdr:cNvPr>
        <xdr:cNvSpPr>
          <a:spLocks noChangeArrowheads="1"/>
        </xdr:cNvSpPr>
      </xdr:nvSpPr>
      <xdr:spPr bwMode="auto">
        <a:xfrm>
          <a:off x="361950" y="83439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38100</xdr:colOff>
      <xdr:row>40</xdr:row>
      <xdr:rowOff>28575</xdr:rowOff>
    </xdr:from>
    <xdr:to>
      <xdr:col>11</xdr:col>
      <xdr:colOff>57150</xdr:colOff>
      <xdr:row>43</xdr:row>
      <xdr:rowOff>0</xdr:rowOff>
    </xdr:to>
    <xdr:sp macro="" textlink="">
      <xdr:nvSpPr>
        <xdr:cNvPr id="13" name="AutoShape 36">
          <a:extLst>
            <a:ext uri="{FF2B5EF4-FFF2-40B4-BE49-F238E27FC236}">
              <a16:creationId xmlns:a16="http://schemas.microsoft.com/office/drawing/2014/main" id="{873B7EF8-E6CD-4594-80A8-9F558046308F}"/>
            </a:ext>
          </a:extLst>
        </xdr:cNvPr>
        <xdr:cNvSpPr>
          <a:spLocks noChangeArrowheads="1"/>
        </xdr:cNvSpPr>
      </xdr:nvSpPr>
      <xdr:spPr bwMode="auto">
        <a:xfrm>
          <a:off x="1962150" y="83439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25</xdr:col>
      <xdr:colOff>180975</xdr:colOff>
      <xdr:row>24</xdr:row>
      <xdr:rowOff>85725</xdr:rowOff>
    </xdr:from>
    <xdr:to>
      <xdr:col>27</xdr:col>
      <xdr:colOff>0</xdr:colOff>
      <xdr:row>26</xdr:row>
      <xdr:rowOff>180975</xdr:rowOff>
    </xdr:to>
    <xdr:sp macro="" textlink="">
      <xdr:nvSpPr>
        <xdr:cNvPr id="14" name="AutoShape 37">
          <a:extLst>
            <a:ext uri="{FF2B5EF4-FFF2-40B4-BE49-F238E27FC236}">
              <a16:creationId xmlns:a16="http://schemas.microsoft.com/office/drawing/2014/main" id="{FD33CC7C-EB74-4FF5-8075-6A4B7D3ECB8D}"/>
            </a:ext>
          </a:extLst>
        </xdr:cNvPr>
        <xdr:cNvSpPr>
          <a:spLocks noChangeArrowheads="1"/>
        </xdr:cNvSpPr>
      </xdr:nvSpPr>
      <xdr:spPr bwMode="auto">
        <a:xfrm>
          <a:off x="5105400" y="5048250"/>
          <a:ext cx="219075" cy="514350"/>
        </a:xfrm>
        <a:prstGeom prst="downArrow">
          <a:avLst>
            <a:gd name="adj1" fmla="val 50000"/>
            <a:gd name="adj2" fmla="val 5869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25</xdr:col>
      <xdr:colOff>180975</xdr:colOff>
      <xdr:row>29</xdr:row>
      <xdr:rowOff>28575</xdr:rowOff>
    </xdr:from>
    <xdr:to>
      <xdr:col>27</xdr:col>
      <xdr:colOff>0</xdr:colOff>
      <xdr:row>31</xdr:row>
      <xdr:rowOff>123825</xdr:rowOff>
    </xdr:to>
    <xdr:sp macro="" textlink="">
      <xdr:nvSpPr>
        <xdr:cNvPr id="15" name="AutoShape 38">
          <a:extLst>
            <a:ext uri="{FF2B5EF4-FFF2-40B4-BE49-F238E27FC236}">
              <a16:creationId xmlns:a16="http://schemas.microsoft.com/office/drawing/2014/main" id="{B0F9913D-3895-4EB4-9908-C3F8BE75FAE9}"/>
            </a:ext>
          </a:extLst>
        </xdr:cNvPr>
        <xdr:cNvSpPr>
          <a:spLocks noChangeArrowheads="1"/>
        </xdr:cNvSpPr>
      </xdr:nvSpPr>
      <xdr:spPr bwMode="auto">
        <a:xfrm>
          <a:off x="5105400" y="6038850"/>
          <a:ext cx="219075" cy="514350"/>
        </a:xfrm>
        <a:prstGeom prst="downArrow">
          <a:avLst>
            <a:gd name="adj1" fmla="val 50000"/>
            <a:gd name="adj2" fmla="val 5869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13</xdr:col>
      <xdr:colOff>38100</xdr:colOff>
      <xdr:row>38</xdr:row>
      <xdr:rowOff>47625</xdr:rowOff>
    </xdr:from>
    <xdr:to>
      <xdr:col>21</xdr:col>
      <xdr:colOff>114300</xdr:colOff>
      <xdr:row>39</xdr:row>
      <xdr:rowOff>28575</xdr:rowOff>
    </xdr:to>
    <xdr:sp macro="" textlink="">
      <xdr:nvSpPr>
        <xdr:cNvPr id="16" name="AutoShape 39">
          <a:extLst>
            <a:ext uri="{FF2B5EF4-FFF2-40B4-BE49-F238E27FC236}">
              <a16:creationId xmlns:a16="http://schemas.microsoft.com/office/drawing/2014/main" id="{0AEC305D-C4A7-4639-8901-B3DBAFC200C5}"/>
            </a:ext>
          </a:extLst>
        </xdr:cNvPr>
        <xdr:cNvSpPr>
          <a:spLocks noChangeArrowheads="1"/>
        </xdr:cNvSpPr>
      </xdr:nvSpPr>
      <xdr:spPr bwMode="auto">
        <a:xfrm>
          <a:off x="2562225" y="7943850"/>
          <a:ext cx="1676400" cy="190500"/>
        </a:xfrm>
        <a:prstGeom prst="leftArrow">
          <a:avLst>
            <a:gd name="adj1" fmla="val 50000"/>
            <a:gd name="adj2" fmla="val 22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38100</xdr:colOff>
      <xdr:row>29</xdr:row>
      <xdr:rowOff>28575</xdr:rowOff>
    </xdr:from>
    <xdr:to>
      <xdr:col>4</xdr:col>
      <xdr:colOff>57150</xdr:colOff>
      <xdr:row>32</xdr:row>
      <xdr:rowOff>0</xdr:rowOff>
    </xdr:to>
    <xdr:sp macro="" textlink="">
      <xdr:nvSpPr>
        <xdr:cNvPr id="17" name="AutoShape 47">
          <a:extLst>
            <a:ext uri="{FF2B5EF4-FFF2-40B4-BE49-F238E27FC236}">
              <a16:creationId xmlns:a16="http://schemas.microsoft.com/office/drawing/2014/main" id="{816A1673-BED7-4B44-9A90-4C0D6CE46B92}"/>
            </a:ext>
          </a:extLst>
        </xdr:cNvPr>
        <xdr:cNvSpPr>
          <a:spLocks noChangeArrowheads="1"/>
        </xdr:cNvSpPr>
      </xdr:nvSpPr>
      <xdr:spPr bwMode="auto">
        <a:xfrm>
          <a:off x="561975" y="603885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11</xdr:col>
      <xdr:colOff>38100</xdr:colOff>
      <xdr:row>29</xdr:row>
      <xdr:rowOff>28575</xdr:rowOff>
    </xdr:from>
    <xdr:to>
      <xdr:col>12</xdr:col>
      <xdr:colOff>57150</xdr:colOff>
      <xdr:row>32</xdr:row>
      <xdr:rowOff>0</xdr:rowOff>
    </xdr:to>
    <xdr:sp macro="" textlink="">
      <xdr:nvSpPr>
        <xdr:cNvPr id="18" name="AutoShape 49">
          <a:extLst>
            <a:ext uri="{FF2B5EF4-FFF2-40B4-BE49-F238E27FC236}">
              <a16:creationId xmlns:a16="http://schemas.microsoft.com/office/drawing/2014/main" id="{8C3131D3-01A1-4391-9C52-13228B14D5F4}"/>
            </a:ext>
          </a:extLst>
        </xdr:cNvPr>
        <xdr:cNvSpPr>
          <a:spLocks noChangeArrowheads="1"/>
        </xdr:cNvSpPr>
      </xdr:nvSpPr>
      <xdr:spPr bwMode="auto">
        <a:xfrm>
          <a:off x="2162175" y="603885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38100</xdr:colOff>
      <xdr:row>40</xdr:row>
      <xdr:rowOff>28575</xdr:rowOff>
    </xdr:from>
    <xdr:to>
      <xdr:col>3</xdr:col>
      <xdr:colOff>57150</xdr:colOff>
      <xdr:row>43</xdr:row>
      <xdr:rowOff>0</xdr:rowOff>
    </xdr:to>
    <xdr:sp macro="" textlink="">
      <xdr:nvSpPr>
        <xdr:cNvPr id="19" name="AutoShape 51">
          <a:extLst>
            <a:ext uri="{FF2B5EF4-FFF2-40B4-BE49-F238E27FC236}">
              <a16:creationId xmlns:a16="http://schemas.microsoft.com/office/drawing/2014/main" id="{ADF9D609-8110-48E1-834B-F56DFF2F2862}"/>
            </a:ext>
          </a:extLst>
        </xdr:cNvPr>
        <xdr:cNvSpPr>
          <a:spLocks noChangeArrowheads="1"/>
        </xdr:cNvSpPr>
      </xdr:nvSpPr>
      <xdr:spPr bwMode="auto">
        <a:xfrm>
          <a:off x="361950" y="83439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95250</xdr:colOff>
      <xdr:row>35</xdr:row>
      <xdr:rowOff>9525</xdr:rowOff>
    </xdr:from>
    <xdr:to>
      <xdr:col>6</xdr:col>
      <xdr:colOff>95250</xdr:colOff>
      <xdr:row>36</xdr:row>
      <xdr:rowOff>28575</xdr:rowOff>
    </xdr:to>
    <xdr:cxnSp macro="">
      <xdr:nvCxnSpPr>
        <xdr:cNvPr id="20" name="AutoShape 54">
          <a:extLst>
            <a:ext uri="{FF2B5EF4-FFF2-40B4-BE49-F238E27FC236}">
              <a16:creationId xmlns:a16="http://schemas.microsoft.com/office/drawing/2014/main" id="{30FFE43C-D24C-4906-8F2B-58D8A5B0B470}"/>
            </a:ext>
          </a:extLst>
        </xdr:cNvPr>
        <xdr:cNvCxnSpPr>
          <a:cxnSpLocks noChangeShapeType="1"/>
        </xdr:cNvCxnSpPr>
      </xdr:nvCxnSpPr>
      <xdr:spPr bwMode="auto">
        <a:xfrm rot="5400000">
          <a:off x="1104900" y="7391400"/>
          <a:ext cx="228600" cy="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104775</xdr:colOff>
      <xdr:row>36</xdr:row>
      <xdr:rowOff>38100</xdr:rowOff>
    </xdr:from>
    <xdr:to>
      <xdr:col>20</xdr:col>
      <xdr:colOff>19050</xdr:colOff>
      <xdr:row>36</xdr:row>
      <xdr:rowOff>38100</xdr:rowOff>
    </xdr:to>
    <xdr:sp macro="" textlink="">
      <xdr:nvSpPr>
        <xdr:cNvPr id="21" name="Line 55">
          <a:extLst>
            <a:ext uri="{FF2B5EF4-FFF2-40B4-BE49-F238E27FC236}">
              <a16:creationId xmlns:a16="http://schemas.microsoft.com/office/drawing/2014/main" id="{3327D755-6994-4A4B-B6E8-060A924813A2}"/>
            </a:ext>
          </a:extLst>
        </xdr:cNvPr>
        <xdr:cNvSpPr>
          <a:spLocks noChangeShapeType="1"/>
        </xdr:cNvSpPr>
      </xdr:nvSpPr>
      <xdr:spPr bwMode="auto">
        <a:xfrm>
          <a:off x="1228725" y="7515225"/>
          <a:ext cx="27146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9525</xdr:colOff>
      <xdr:row>23</xdr:row>
      <xdr:rowOff>9525</xdr:rowOff>
    </xdr:from>
    <xdr:to>
      <xdr:col>20</xdr:col>
      <xdr:colOff>9525</xdr:colOff>
      <xdr:row>36</xdr:row>
      <xdr:rowOff>47625</xdr:rowOff>
    </xdr:to>
    <xdr:sp macro="" textlink="">
      <xdr:nvSpPr>
        <xdr:cNvPr id="22" name="Line 56">
          <a:extLst>
            <a:ext uri="{FF2B5EF4-FFF2-40B4-BE49-F238E27FC236}">
              <a16:creationId xmlns:a16="http://schemas.microsoft.com/office/drawing/2014/main" id="{A5E6D96D-A0B1-4339-A1B8-2E8B1569519A}"/>
            </a:ext>
          </a:extLst>
        </xdr:cNvPr>
        <xdr:cNvSpPr>
          <a:spLocks noChangeShapeType="1"/>
        </xdr:cNvSpPr>
      </xdr:nvSpPr>
      <xdr:spPr bwMode="auto">
        <a:xfrm flipV="1">
          <a:off x="3933825" y="4762500"/>
          <a:ext cx="0" cy="2762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23</xdr:row>
      <xdr:rowOff>0</xdr:rowOff>
    </xdr:from>
    <xdr:to>
      <xdr:col>20</xdr:col>
      <xdr:colOff>190500</xdr:colOff>
      <xdr:row>23</xdr:row>
      <xdr:rowOff>9525</xdr:rowOff>
    </xdr:to>
    <xdr:sp macro="" textlink="">
      <xdr:nvSpPr>
        <xdr:cNvPr id="23" name="Line 57">
          <a:extLst>
            <a:ext uri="{FF2B5EF4-FFF2-40B4-BE49-F238E27FC236}">
              <a16:creationId xmlns:a16="http://schemas.microsoft.com/office/drawing/2014/main" id="{7F17EFD5-19BD-41E9-BF78-8B71829DB63F}"/>
            </a:ext>
          </a:extLst>
        </xdr:cNvPr>
        <xdr:cNvSpPr>
          <a:spLocks noChangeShapeType="1"/>
        </xdr:cNvSpPr>
      </xdr:nvSpPr>
      <xdr:spPr bwMode="auto">
        <a:xfrm flipV="1">
          <a:off x="3924300" y="4752975"/>
          <a:ext cx="19050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85725</xdr:colOff>
      <xdr:row>6</xdr:row>
      <xdr:rowOff>47625</xdr:rowOff>
    </xdr:from>
    <xdr:to>
      <xdr:col>28</xdr:col>
      <xdr:colOff>0</xdr:colOff>
      <xdr:row>10</xdr:row>
      <xdr:rowOff>0</xdr:rowOff>
    </xdr:to>
    <xdr:sp macro="" textlink="">
      <xdr:nvSpPr>
        <xdr:cNvPr id="24" name="AutoShape 58">
          <a:extLst>
            <a:ext uri="{FF2B5EF4-FFF2-40B4-BE49-F238E27FC236}">
              <a16:creationId xmlns:a16="http://schemas.microsoft.com/office/drawing/2014/main" id="{03CA1FB6-BF32-4E0E-9510-47C18B8D3C29}"/>
            </a:ext>
          </a:extLst>
        </xdr:cNvPr>
        <xdr:cNvSpPr>
          <a:spLocks noChangeArrowheads="1"/>
        </xdr:cNvSpPr>
      </xdr:nvSpPr>
      <xdr:spPr bwMode="auto">
        <a:xfrm>
          <a:off x="5410200" y="1333500"/>
          <a:ext cx="114300" cy="790575"/>
        </a:xfrm>
        <a:prstGeom prst="downArrow">
          <a:avLst>
            <a:gd name="adj1" fmla="val 50000"/>
            <a:gd name="adj2" fmla="val 17291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152400</xdr:colOff>
      <xdr:row>13</xdr:row>
      <xdr:rowOff>38100</xdr:rowOff>
    </xdr:from>
    <xdr:to>
      <xdr:col>37</xdr:col>
      <xdr:colOff>190500</xdr:colOff>
      <xdr:row>15</xdr:row>
      <xdr:rowOff>190500</xdr:rowOff>
    </xdr:to>
    <xdr:sp macro="" textlink="">
      <xdr:nvSpPr>
        <xdr:cNvPr id="25" name="AutoShape 59">
          <a:extLst>
            <a:ext uri="{FF2B5EF4-FFF2-40B4-BE49-F238E27FC236}">
              <a16:creationId xmlns:a16="http://schemas.microsoft.com/office/drawing/2014/main" id="{F73A2DB1-14E2-4E4A-950B-6D3A43D94D5E}"/>
            </a:ext>
          </a:extLst>
        </xdr:cNvPr>
        <xdr:cNvSpPr>
          <a:spLocks noChangeArrowheads="1"/>
        </xdr:cNvSpPr>
      </xdr:nvSpPr>
      <xdr:spPr bwMode="auto">
        <a:xfrm>
          <a:off x="7277100" y="2790825"/>
          <a:ext cx="238125" cy="571500"/>
        </a:xfrm>
        <a:prstGeom prst="downArrow">
          <a:avLst>
            <a:gd name="adj1" fmla="val 50000"/>
            <a:gd name="adj2" fmla="val 6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190500</xdr:colOff>
      <xdr:row>6</xdr:row>
      <xdr:rowOff>47625</xdr:rowOff>
    </xdr:from>
    <xdr:to>
      <xdr:col>37</xdr:col>
      <xdr:colOff>114300</xdr:colOff>
      <xdr:row>10</xdr:row>
      <xdr:rowOff>0</xdr:rowOff>
    </xdr:to>
    <xdr:sp macro="" textlink="">
      <xdr:nvSpPr>
        <xdr:cNvPr id="26" name="AutoShape 62">
          <a:extLst>
            <a:ext uri="{FF2B5EF4-FFF2-40B4-BE49-F238E27FC236}">
              <a16:creationId xmlns:a16="http://schemas.microsoft.com/office/drawing/2014/main" id="{9A7C28D2-408D-44A3-B4A1-D1749F0F018A}"/>
            </a:ext>
          </a:extLst>
        </xdr:cNvPr>
        <xdr:cNvSpPr>
          <a:spLocks noChangeArrowheads="1"/>
        </xdr:cNvSpPr>
      </xdr:nvSpPr>
      <xdr:spPr bwMode="auto">
        <a:xfrm>
          <a:off x="7315200" y="1333500"/>
          <a:ext cx="123825" cy="790575"/>
        </a:xfrm>
        <a:prstGeom prst="downArrow">
          <a:avLst>
            <a:gd name="adj1" fmla="val 50000"/>
            <a:gd name="adj2" fmla="val 15961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44</xdr:col>
      <xdr:colOff>180975</xdr:colOff>
      <xdr:row>13</xdr:row>
      <xdr:rowOff>38100</xdr:rowOff>
    </xdr:from>
    <xdr:to>
      <xdr:col>45</xdr:col>
      <xdr:colOff>180975</xdr:colOff>
      <xdr:row>15</xdr:row>
      <xdr:rowOff>133350</xdr:rowOff>
    </xdr:to>
    <xdr:sp macro="" textlink="">
      <xdr:nvSpPr>
        <xdr:cNvPr id="27" name="AutoShape 63">
          <a:extLst>
            <a:ext uri="{FF2B5EF4-FFF2-40B4-BE49-F238E27FC236}">
              <a16:creationId xmlns:a16="http://schemas.microsoft.com/office/drawing/2014/main" id="{B71616C8-0EFC-43D4-8736-F8D299CF6B65}"/>
            </a:ext>
          </a:extLst>
        </xdr:cNvPr>
        <xdr:cNvSpPr>
          <a:spLocks noChangeArrowheads="1"/>
        </xdr:cNvSpPr>
      </xdr:nvSpPr>
      <xdr:spPr bwMode="auto">
        <a:xfrm>
          <a:off x="8905875" y="2790825"/>
          <a:ext cx="200025" cy="514350"/>
        </a:xfrm>
        <a:prstGeom prst="downArrow">
          <a:avLst>
            <a:gd name="adj1" fmla="val 50000"/>
            <a:gd name="adj2" fmla="val 6428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171450</xdr:colOff>
      <xdr:row>13</xdr:row>
      <xdr:rowOff>85725</xdr:rowOff>
    </xdr:from>
    <xdr:to>
      <xdr:col>34</xdr:col>
      <xdr:colOff>190500</xdr:colOff>
      <xdr:row>29</xdr:row>
      <xdr:rowOff>85725</xdr:rowOff>
    </xdr:to>
    <xdr:sp macro="" textlink="">
      <xdr:nvSpPr>
        <xdr:cNvPr id="28" name="Line 65">
          <a:extLst>
            <a:ext uri="{FF2B5EF4-FFF2-40B4-BE49-F238E27FC236}">
              <a16:creationId xmlns:a16="http://schemas.microsoft.com/office/drawing/2014/main" id="{2DF1D42D-9DF0-4E72-8E1D-3254C4B77977}"/>
            </a:ext>
          </a:extLst>
        </xdr:cNvPr>
        <xdr:cNvSpPr>
          <a:spLocks noChangeShapeType="1"/>
        </xdr:cNvSpPr>
      </xdr:nvSpPr>
      <xdr:spPr bwMode="auto">
        <a:xfrm>
          <a:off x="6896100" y="2838450"/>
          <a:ext cx="19050" cy="32575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180975</xdr:colOff>
      <xdr:row>29</xdr:row>
      <xdr:rowOff>85725</xdr:rowOff>
    </xdr:from>
    <xdr:to>
      <xdr:col>35</xdr:col>
      <xdr:colOff>0</xdr:colOff>
      <xdr:row>29</xdr:row>
      <xdr:rowOff>95250</xdr:rowOff>
    </xdr:to>
    <xdr:sp macro="" textlink="">
      <xdr:nvSpPr>
        <xdr:cNvPr id="29" name="Line 66">
          <a:extLst>
            <a:ext uri="{FF2B5EF4-FFF2-40B4-BE49-F238E27FC236}">
              <a16:creationId xmlns:a16="http://schemas.microsoft.com/office/drawing/2014/main" id="{982A9CD0-365D-49F1-9639-1652E05A9F2A}"/>
            </a:ext>
          </a:extLst>
        </xdr:cNvPr>
        <xdr:cNvSpPr>
          <a:spLocks noChangeShapeType="1"/>
        </xdr:cNvSpPr>
      </xdr:nvSpPr>
      <xdr:spPr bwMode="auto">
        <a:xfrm flipH="1" flipV="1">
          <a:off x="3705225" y="6096000"/>
          <a:ext cx="321945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38100</xdr:colOff>
      <xdr:row>28</xdr:row>
      <xdr:rowOff>114300</xdr:rowOff>
    </xdr:from>
    <xdr:to>
      <xdr:col>19</xdr:col>
      <xdr:colOff>0</xdr:colOff>
      <xdr:row>29</xdr:row>
      <xdr:rowOff>104775</xdr:rowOff>
    </xdr:to>
    <xdr:sp macro="" textlink="">
      <xdr:nvSpPr>
        <xdr:cNvPr id="30" name="Line 67">
          <a:extLst>
            <a:ext uri="{FF2B5EF4-FFF2-40B4-BE49-F238E27FC236}">
              <a16:creationId xmlns:a16="http://schemas.microsoft.com/office/drawing/2014/main" id="{502C0756-C316-4FD8-8F13-60D1DC93B516}"/>
            </a:ext>
          </a:extLst>
        </xdr:cNvPr>
        <xdr:cNvSpPr>
          <a:spLocks noChangeShapeType="1"/>
        </xdr:cNvSpPr>
      </xdr:nvSpPr>
      <xdr:spPr bwMode="auto">
        <a:xfrm flipH="1" flipV="1">
          <a:off x="3562350" y="5915025"/>
          <a:ext cx="161925" cy="2000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57150</xdr:colOff>
      <xdr:row>19</xdr:row>
      <xdr:rowOff>76200</xdr:rowOff>
    </xdr:from>
    <xdr:to>
      <xdr:col>21</xdr:col>
      <xdr:colOff>66675</xdr:colOff>
      <xdr:row>21</xdr:row>
      <xdr:rowOff>133350</xdr:rowOff>
    </xdr:to>
    <xdr:sp macro="" textlink="">
      <xdr:nvSpPr>
        <xdr:cNvPr id="31" name="Line 69">
          <a:extLst>
            <a:ext uri="{FF2B5EF4-FFF2-40B4-BE49-F238E27FC236}">
              <a16:creationId xmlns:a16="http://schemas.microsoft.com/office/drawing/2014/main" id="{76FFCC64-85B4-4D45-A9B9-BDAE769B1072}"/>
            </a:ext>
          </a:extLst>
        </xdr:cNvPr>
        <xdr:cNvSpPr>
          <a:spLocks noChangeShapeType="1"/>
        </xdr:cNvSpPr>
      </xdr:nvSpPr>
      <xdr:spPr bwMode="auto">
        <a:xfrm>
          <a:off x="4181475" y="3990975"/>
          <a:ext cx="9525" cy="476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85725</xdr:colOff>
      <xdr:row>19</xdr:row>
      <xdr:rowOff>57150</xdr:rowOff>
    </xdr:from>
    <xdr:to>
      <xdr:col>40</xdr:col>
      <xdr:colOff>171450</xdr:colOff>
      <xdr:row>22</xdr:row>
      <xdr:rowOff>152400</xdr:rowOff>
    </xdr:to>
    <xdr:cxnSp macro="">
      <xdr:nvCxnSpPr>
        <xdr:cNvPr id="32" name="AutoShape 70">
          <a:extLst>
            <a:ext uri="{FF2B5EF4-FFF2-40B4-BE49-F238E27FC236}">
              <a16:creationId xmlns:a16="http://schemas.microsoft.com/office/drawing/2014/main" id="{631EA08C-6105-4281-8E01-438C2D105703}"/>
            </a:ext>
          </a:extLst>
        </xdr:cNvPr>
        <xdr:cNvCxnSpPr>
          <a:cxnSpLocks noChangeShapeType="1"/>
        </xdr:cNvCxnSpPr>
      </xdr:nvCxnSpPr>
      <xdr:spPr bwMode="auto">
        <a:xfrm rot="10800000" flipV="1">
          <a:off x="6610350" y="3971925"/>
          <a:ext cx="1485900" cy="723900"/>
        </a:xfrm>
        <a:prstGeom prst="bentConnector3">
          <a:avLst>
            <a:gd name="adj1" fmla="val -644"/>
          </a:avLst>
        </a:prstGeom>
        <a:noFill/>
        <a:ln w="9525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CCDF3-6AC9-4684-A31C-00B6EB6C9B50}">
  <sheetPr codeName="Sheet1">
    <tabColor rgb="FFFFFF00"/>
    <pageSetUpPr fitToPage="1"/>
  </sheetPr>
  <dimension ref="A1:K85"/>
  <sheetViews>
    <sheetView showGridLines="0" tabSelected="1" zoomScaleNormal="100" zoomScaleSheetLayoutView="100" workbookViewId="0"/>
  </sheetViews>
  <sheetFormatPr defaultRowHeight="13.5"/>
  <cols>
    <col min="1" max="1" width="3.625" customWidth="1"/>
    <col min="2" max="2" width="17.75" customWidth="1"/>
    <col min="3" max="3" width="14.625" customWidth="1"/>
    <col min="4" max="5" width="14.5" customWidth="1"/>
    <col min="6" max="6" width="14.625" customWidth="1"/>
    <col min="7" max="7" width="14.5" customWidth="1"/>
    <col min="8" max="8" width="2.625" customWidth="1"/>
    <col min="9" max="9" width="9.75" customWidth="1"/>
    <col min="10" max="10" width="15.125" bestFit="1" customWidth="1"/>
    <col min="11" max="11" width="18.875" customWidth="1"/>
    <col min="12" max="12" width="16.25" customWidth="1"/>
  </cols>
  <sheetData>
    <row r="1" spans="1:11" ht="16.5">
      <c r="A1" s="490" t="s">
        <v>87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</row>
    <row r="2" spans="1:11" ht="16.5">
      <c r="A2" s="490"/>
      <c r="B2" s="122" t="s">
        <v>161</v>
      </c>
      <c r="C2" s="122"/>
      <c r="D2" s="122"/>
      <c r="E2" s="122"/>
      <c r="F2" s="122"/>
      <c r="G2" s="122"/>
      <c r="H2" s="122"/>
      <c r="I2" s="122"/>
      <c r="J2" s="122"/>
      <c r="K2" s="122"/>
    </row>
    <row r="3" spans="1:11" ht="16.5">
      <c r="A3" s="490"/>
      <c r="B3" s="122" t="s">
        <v>209</v>
      </c>
      <c r="C3" s="122"/>
      <c r="D3" s="122"/>
      <c r="E3" s="122"/>
      <c r="F3" s="122"/>
      <c r="G3" s="122"/>
      <c r="H3" s="122"/>
      <c r="I3" s="122"/>
      <c r="J3" s="122"/>
      <c r="K3" s="122"/>
    </row>
    <row r="4" spans="1:11" ht="17.25" thickBot="1">
      <c r="A4" s="490"/>
      <c r="B4" s="286" t="s">
        <v>121</v>
      </c>
      <c r="C4" s="286"/>
      <c r="D4" s="122"/>
      <c r="E4" s="122"/>
      <c r="F4" s="122"/>
      <c r="G4" s="122"/>
      <c r="H4" s="122"/>
      <c r="I4" s="122"/>
      <c r="J4" s="122"/>
      <c r="K4" s="122"/>
    </row>
    <row r="5" spans="1:11" ht="14.25" thickTop="1">
      <c r="A5" s="122"/>
      <c r="B5" s="558" t="s">
        <v>257</v>
      </c>
      <c r="C5" s="559"/>
      <c r="D5" s="559"/>
      <c r="E5" s="559"/>
      <c r="F5" s="559"/>
      <c r="G5" s="560"/>
      <c r="H5" s="122"/>
      <c r="I5" s="122"/>
      <c r="J5" s="122"/>
      <c r="K5" s="122"/>
    </row>
    <row r="6" spans="1:11" ht="14.25" thickBot="1">
      <c r="A6" s="122"/>
      <c r="B6" s="561"/>
      <c r="C6" s="562"/>
      <c r="D6" s="562"/>
      <c r="E6" s="562"/>
      <c r="F6" s="562"/>
      <c r="G6" s="563"/>
      <c r="H6" s="122"/>
      <c r="I6" s="122"/>
      <c r="J6" s="122"/>
      <c r="K6" s="122"/>
    </row>
    <row r="7" spans="1:11" ht="14.25" thickTop="1">
      <c r="A7" s="122"/>
      <c r="B7" s="122"/>
      <c r="C7" s="122"/>
      <c r="D7" s="122"/>
      <c r="E7" s="122"/>
      <c r="F7" s="122"/>
      <c r="G7" s="122"/>
      <c r="H7" s="122"/>
      <c r="I7" s="122"/>
      <c r="J7" s="122"/>
      <c r="K7" s="122"/>
    </row>
    <row r="8" spans="1:11" ht="14.25" thickBot="1">
      <c r="A8" s="289"/>
      <c r="B8" s="541" t="s">
        <v>464</v>
      </c>
      <c r="C8" s="491"/>
      <c r="D8" s="122"/>
      <c r="E8" s="122"/>
      <c r="F8" s="122"/>
      <c r="G8" s="291" t="str">
        <f>"単位："&amp;H50</f>
        <v>単位：億円</v>
      </c>
      <c r="H8" s="122"/>
      <c r="I8" s="122"/>
      <c r="J8" s="122"/>
      <c r="K8" s="122"/>
    </row>
    <row r="9" spans="1:11" ht="14.25" customHeight="1">
      <c r="A9" s="547" t="s">
        <v>88</v>
      </c>
      <c r="B9" s="548"/>
      <c r="C9" s="573" t="s">
        <v>262</v>
      </c>
      <c r="D9" s="575" t="s">
        <v>259</v>
      </c>
      <c r="E9" s="564" t="s">
        <v>264</v>
      </c>
      <c r="F9" s="555" t="s">
        <v>89</v>
      </c>
      <c r="G9" s="571" t="s">
        <v>260</v>
      </c>
      <c r="H9" s="122"/>
      <c r="I9" s="122"/>
      <c r="J9" s="122"/>
      <c r="K9" s="566"/>
    </row>
    <row r="10" spans="1:11">
      <c r="A10" s="549"/>
      <c r="B10" s="550"/>
      <c r="C10" s="574"/>
      <c r="D10" s="576"/>
      <c r="E10" s="565"/>
      <c r="F10" s="556"/>
      <c r="G10" s="572"/>
      <c r="H10" s="122"/>
      <c r="I10" s="122"/>
      <c r="J10" s="122"/>
      <c r="K10" s="566"/>
    </row>
    <row r="11" spans="1:11" ht="46.5" customHeight="1" thickBot="1">
      <c r="A11" s="549"/>
      <c r="B11" s="550"/>
      <c r="C11" s="567" t="s">
        <v>263</v>
      </c>
      <c r="D11" s="569" t="s">
        <v>261</v>
      </c>
      <c r="E11" s="492" t="s">
        <v>265</v>
      </c>
      <c r="F11" s="556"/>
      <c r="G11" s="572"/>
      <c r="H11" s="122"/>
      <c r="I11" s="122"/>
      <c r="J11" s="122"/>
      <c r="K11" s="543"/>
    </row>
    <row r="12" spans="1:11" ht="13.5" customHeight="1" thickTop="1" thickBot="1">
      <c r="A12" s="551"/>
      <c r="B12" s="552"/>
      <c r="C12" s="568"/>
      <c r="D12" s="570"/>
      <c r="E12" s="540" t="s">
        <v>400</v>
      </c>
      <c r="F12" s="557"/>
      <c r="G12" s="572"/>
      <c r="H12" s="493"/>
      <c r="I12" s="122"/>
      <c r="J12" s="122"/>
      <c r="K12" s="542" t="s">
        <v>466</v>
      </c>
    </row>
    <row r="13" spans="1:11" ht="17.100000000000001" customHeight="1" thickTop="1">
      <c r="A13" s="297" t="s">
        <v>5</v>
      </c>
      <c r="B13" s="298" t="s">
        <v>349</v>
      </c>
      <c r="C13" s="508"/>
      <c r="D13" s="509"/>
      <c r="E13" s="539"/>
      <c r="F13" s="510">
        <f>SUM(D13:E13)</f>
        <v>0</v>
      </c>
      <c r="G13" s="511"/>
      <c r="H13" s="494"/>
      <c r="I13" s="122"/>
      <c r="J13" s="122"/>
      <c r="K13" s="513">
        <f>+D13</f>
        <v>0</v>
      </c>
    </row>
    <row r="14" spans="1:11" ht="17.100000000000001" customHeight="1">
      <c r="A14" s="297" t="s">
        <v>6</v>
      </c>
      <c r="B14" s="298" t="s">
        <v>31</v>
      </c>
      <c r="C14" s="512"/>
      <c r="D14" s="513"/>
      <c r="E14" s="514"/>
      <c r="F14" s="515">
        <f t="shared" ref="F14:F49" si="0">SUM(D14:E14)</f>
        <v>0</v>
      </c>
      <c r="G14" s="516"/>
      <c r="H14" s="494"/>
      <c r="I14" s="122"/>
      <c r="J14" s="122"/>
      <c r="K14" s="513">
        <f t="shared" ref="K14:K50" si="1">+D14</f>
        <v>0</v>
      </c>
    </row>
    <row r="15" spans="1:11" ht="17.100000000000001" customHeight="1">
      <c r="A15" s="297" t="s">
        <v>7</v>
      </c>
      <c r="B15" s="298" t="s">
        <v>52</v>
      </c>
      <c r="C15" s="512"/>
      <c r="D15" s="513">
        <v>40</v>
      </c>
      <c r="E15" s="514"/>
      <c r="F15" s="515">
        <f t="shared" si="0"/>
        <v>40</v>
      </c>
      <c r="G15" s="516">
        <v>100</v>
      </c>
      <c r="H15" s="494"/>
      <c r="I15" s="122"/>
      <c r="J15" s="122"/>
      <c r="K15" s="513">
        <f t="shared" si="1"/>
        <v>40</v>
      </c>
    </row>
    <row r="16" spans="1:11" ht="17.100000000000001" customHeight="1">
      <c r="A16" s="297" t="s">
        <v>8</v>
      </c>
      <c r="B16" s="298" t="s">
        <v>32</v>
      </c>
      <c r="C16" s="512"/>
      <c r="D16" s="513"/>
      <c r="E16" s="514"/>
      <c r="F16" s="515">
        <f t="shared" si="0"/>
        <v>0</v>
      </c>
      <c r="G16" s="516"/>
      <c r="H16" s="494"/>
      <c r="I16" s="122"/>
      <c r="J16" s="122"/>
      <c r="K16" s="513">
        <f t="shared" si="1"/>
        <v>0</v>
      </c>
    </row>
    <row r="17" spans="1:11" ht="17.100000000000001" customHeight="1">
      <c r="A17" s="297" t="s">
        <v>9</v>
      </c>
      <c r="B17" s="298" t="s">
        <v>23</v>
      </c>
      <c r="C17" s="512"/>
      <c r="D17" s="513"/>
      <c r="E17" s="514"/>
      <c r="F17" s="515">
        <f t="shared" si="0"/>
        <v>0</v>
      </c>
      <c r="G17" s="516"/>
      <c r="H17" s="494"/>
      <c r="I17" s="122"/>
      <c r="J17" s="122"/>
      <c r="K17" s="513">
        <f t="shared" si="1"/>
        <v>0</v>
      </c>
    </row>
    <row r="18" spans="1:11" ht="17.100000000000001" customHeight="1">
      <c r="A18" s="297" t="s">
        <v>10</v>
      </c>
      <c r="B18" s="298" t="s">
        <v>33</v>
      </c>
      <c r="C18" s="512"/>
      <c r="D18" s="513"/>
      <c r="E18" s="514"/>
      <c r="F18" s="515">
        <f t="shared" si="0"/>
        <v>0</v>
      </c>
      <c r="G18" s="516"/>
      <c r="H18" s="494"/>
      <c r="I18" s="122"/>
      <c r="J18" s="122"/>
      <c r="K18" s="513">
        <f t="shared" si="1"/>
        <v>0</v>
      </c>
    </row>
    <row r="19" spans="1:11" ht="17.100000000000001" customHeight="1">
      <c r="A19" s="297" t="s">
        <v>11</v>
      </c>
      <c r="B19" s="298" t="s">
        <v>34</v>
      </c>
      <c r="C19" s="512"/>
      <c r="D19" s="513"/>
      <c r="E19" s="514"/>
      <c r="F19" s="515">
        <f t="shared" si="0"/>
        <v>0</v>
      </c>
      <c r="G19" s="516"/>
      <c r="H19" s="494"/>
      <c r="I19" s="122"/>
      <c r="J19" s="122"/>
      <c r="K19" s="513">
        <f t="shared" si="1"/>
        <v>0</v>
      </c>
    </row>
    <row r="20" spans="1:11" ht="17.100000000000001" customHeight="1">
      <c r="A20" s="297" t="s">
        <v>12</v>
      </c>
      <c r="B20" s="298" t="s">
        <v>350</v>
      </c>
      <c r="C20" s="512"/>
      <c r="D20" s="513"/>
      <c r="E20" s="514"/>
      <c r="F20" s="515">
        <f t="shared" si="0"/>
        <v>0</v>
      </c>
      <c r="G20" s="516"/>
      <c r="H20" s="494"/>
      <c r="I20" s="122"/>
      <c r="J20" s="122"/>
      <c r="K20" s="513">
        <f t="shared" si="1"/>
        <v>0</v>
      </c>
    </row>
    <row r="21" spans="1:11" ht="17.100000000000001" customHeight="1">
      <c r="A21" s="297" t="s">
        <v>13</v>
      </c>
      <c r="B21" s="298" t="s">
        <v>35</v>
      </c>
      <c r="C21" s="512"/>
      <c r="D21" s="513"/>
      <c r="E21" s="514"/>
      <c r="F21" s="515">
        <f t="shared" si="0"/>
        <v>0</v>
      </c>
      <c r="G21" s="516"/>
      <c r="H21" s="494"/>
      <c r="I21" s="122"/>
      <c r="J21" s="122"/>
      <c r="K21" s="513">
        <f t="shared" si="1"/>
        <v>0</v>
      </c>
    </row>
    <row r="22" spans="1:11" ht="17.100000000000001" customHeight="1">
      <c r="A22" s="297" t="s">
        <v>14</v>
      </c>
      <c r="B22" s="298" t="s">
        <v>36</v>
      </c>
      <c r="C22" s="512"/>
      <c r="D22" s="513"/>
      <c r="E22" s="514"/>
      <c r="F22" s="515">
        <f t="shared" si="0"/>
        <v>0</v>
      </c>
      <c r="G22" s="516"/>
      <c r="H22" s="494"/>
      <c r="I22" s="122"/>
      <c r="J22" s="122"/>
      <c r="K22" s="513">
        <f t="shared" si="1"/>
        <v>0</v>
      </c>
    </row>
    <row r="23" spans="1:11" ht="17.100000000000001" customHeight="1">
      <c r="A23" s="297" t="s">
        <v>15</v>
      </c>
      <c r="B23" s="298" t="s">
        <v>37</v>
      </c>
      <c r="C23" s="512"/>
      <c r="D23" s="513"/>
      <c r="E23" s="514"/>
      <c r="F23" s="515">
        <f t="shared" si="0"/>
        <v>0</v>
      </c>
      <c r="G23" s="516"/>
      <c r="H23" s="494"/>
      <c r="I23" s="122"/>
      <c r="J23" s="122"/>
      <c r="K23" s="513">
        <f t="shared" si="1"/>
        <v>0</v>
      </c>
    </row>
    <row r="24" spans="1:11" ht="17.100000000000001" customHeight="1">
      <c r="A24" s="297" t="s">
        <v>16</v>
      </c>
      <c r="B24" s="298" t="s">
        <v>38</v>
      </c>
      <c r="C24" s="512"/>
      <c r="D24" s="513"/>
      <c r="E24" s="514"/>
      <c r="F24" s="515">
        <f t="shared" si="0"/>
        <v>0</v>
      </c>
      <c r="G24" s="516"/>
      <c r="H24" s="494"/>
      <c r="I24" s="122"/>
      <c r="J24" s="122"/>
      <c r="K24" s="513">
        <f t="shared" si="1"/>
        <v>0</v>
      </c>
    </row>
    <row r="25" spans="1:11" ht="17.100000000000001" customHeight="1">
      <c r="A25" s="297" t="s">
        <v>17</v>
      </c>
      <c r="B25" s="298" t="s">
        <v>292</v>
      </c>
      <c r="C25" s="512"/>
      <c r="D25" s="513"/>
      <c r="E25" s="514"/>
      <c r="F25" s="515">
        <f t="shared" si="0"/>
        <v>0</v>
      </c>
      <c r="G25" s="516"/>
      <c r="H25" s="494"/>
      <c r="I25" s="122"/>
      <c r="J25" s="122"/>
      <c r="K25" s="513">
        <f t="shared" si="1"/>
        <v>0</v>
      </c>
    </row>
    <row r="26" spans="1:11" ht="17.100000000000001" customHeight="1">
      <c r="A26" s="297" t="s">
        <v>18</v>
      </c>
      <c r="B26" s="298" t="s">
        <v>293</v>
      </c>
      <c r="C26" s="512"/>
      <c r="D26" s="513"/>
      <c r="E26" s="514"/>
      <c r="F26" s="515">
        <f t="shared" si="0"/>
        <v>0</v>
      </c>
      <c r="G26" s="516"/>
      <c r="H26" s="494"/>
      <c r="I26" s="122"/>
      <c r="J26" s="122"/>
      <c r="K26" s="513">
        <f t="shared" si="1"/>
        <v>0</v>
      </c>
    </row>
    <row r="27" spans="1:11" ht="17.100000000000001" customHeight="1">
      <c r="A27" s="297" t="s">
        <v>19</v>
      </c>
      <c r="B27" s="298" t="s">
        <v>294</v>
      </c>
      <c r="C27" s="512"/>
      <c r="D27" s="513"/>
      <c r="E27" s="514"/>
      <c r="F27" s="515">
        <f t="shared" si="0"/>
        <v>0</v>
      </c>
      <c r="G27" s="516"/>
      <c r="H27" s="494"/>
      <c r="I27" s="122"/>
      <c r="J27" s="122"/>
      <c r="K27" s="513">
        <f t="shared" si="1"/>
        <v>0</v>
      </c>
    </row>
    <row r="28" spans="1:11" ht="17.100000000000001" customHeight="1">
      <c r="A28" s="297" t="s">
        <v>20</v>
      </c>
      <c r="B28" s="298" t="s">
        <v>53</v>
      </c>
      <c r="C28" s="512"/>
      <c r="D28" s="513"/>
      <c r="E28" s="514"/>
      <c r="F28" s="515">
        <f t="shared" si="0"/>
        <v>0</v>
      </c>
      <c r="G28" s="516"/>
      <c r="H28" s="494"/>
      <c r="I28" s="122"/>
      <c r="J28" s="122"/>
      <c r="K28" s="513">
        <f t="shared" si="1"/>
        <v>0</v>
      </c>
    </row>
    <row r="29" spans="1:11" ht="17.100000000000001" customHeight="1">
      <c r="A29" s="297" t="s">
        <v>21</v>
      </c>
      <c r="B29" s="298" t="s">
        <v>29</v>
      </c>
      <c r="C29" s="512"/>
      <c r="D29" s="513"/>
      <c r="E29" s="514"/>
      <c r="F29" s="515">
        <f t="shared" si="0"/>
        <v>0</v>
      </c>
      <c r="G29" s="516"/>
      <c r="H29" s="494"/>
      <c r="I29" s="122"/>
      <c r="J29" s="122"/>
      <c r="K29" s="513">
        <f t="shared" si="1"/>
        <v>0</v>
      </c>
    </row>
    <row r="30" spans="1:11" ht="17.100000000000001" customHeight="1">
      <c r="A30" s="297" t="s">
        <v>56</v>
      </c>
      <c r="B30" s="298" t="s">
        <v>351</v>
      </c>
      <c r="C30" s="512"/>
      <c r="D30" s="513"/>
      <c r="E30" s="514"/>
      <c r="F30" s="515">
        <f t="shared" si="0"/>
        <v>0</v>
      </c>
      <c r="G30" s="516"/>
      <c r="H30" s="494"/>
      <c r="I30" s="122"/>
      <c r="J30" s="122"/>
      <c r="K30" s="513">
        <f t="shared" si="1"/>
        <v>0</v>
      </c>
    </row>
    <row r="31" spans="1:11" ht="17.100000000000001" customHeight="1">
      <c r="A31" s="297" t="s">
        <v>22</v>
      </c>
      <c r="B31" s="298" t="s">
        <v>39</v>
      </c>
      <c r="C31" s="512"/>
      <c r="D31" s="513"/>
      <c r="E31" s="514"/>
      <c r="F31" s="515">
        <f t="shared" si="0"/>
        <v>0</v>
      </c>
      <c r="G31" s="516"/>
      <c r="H31" s="494"/>
      <c r="I31" s="122"/>
      <c r="J31" s="122"/>
      <c r="K31" s="513">
        <f t="shared" si="1"/>
        <v>0</v>
      </c>
    </row>
    <row r="32" spans="1:11" ht="17.100000000000001" customHeight="1">
      <c r="A32" s="297" t="s">
        <v>77</v>
      </c>
      <c r="B32" s="298" t="s">
        <v>27</v>
      </c>
      <c r="C32" s="512"/>
      <c r="D32" s="513"/>
      <c r="E32" s="514"/>
      <c r="F32" s="515">
        <f t="shared" si="0"/>
        <v>0</v>
      </c>
      <c r="G32" s="516"/>
      <c r="H32" s="494"/>
      <c r="I32" s="122"/>
      <c r="J32" s="122"/>
      <c r="K32" s="513">
        <f t="shared" si="1"/>
        <v>0</v>
      </c>
    </row>
    <row r="33" spans="1:11" ht="17.100000000000001" customHeight="1">
      <c r="A33" s="297" t="s">
        <v>80</v>
      </c>
      <c r="B33" s="298" t="s">
        <v>30</v>
      </c>
      <c r="C33" s="517">
        <v>100</v>
      </c>
      <c r="D33" s="513"/>
      <c r="E33" s="514"/>
      <c r="F33" s="515">
        <f t="shared" si="0"/>
        <v>0</v>
      </c>
      <c r="G33" s="516"/>
      <c r="H33" s="494"/>
      <c r="I33" s="122"/>
      <c r="J33" s="122"/>
      <c r="K33" s="513">
        <f t="shared" si="1"/>
        <v>0</v>
      </c>
    </row>
    <row r="34" spans="1:11" ht="17.100000000000001" customHeight="1">
      <c r="A34" s="297" t="s">
        <v>269</v>
      </c>
      <c r="B34" s="298" t="s">
        <v>40</v>
      </c>
      <c r="C34" s="512"/>
      <c r="D34" s="513"/>
      <c r="E34" s="514"/>
      <c r="F34" s="515">
        <f t="shared" si="0"/>
        <v>0</v>
      </c>
      <c r="G34" s="516"/>
      <c r="H34" s="494"/>
      <c r="I34" s="122"/>
      <c r="J34" s="122"/>
      <c r="K34" s="513">
        <f t="shared" si="1"/>
        <v>0</v>
      </c>
    </row>
    <row r="35" spans="1:11" ht="17.100000000000001" customHeight="1">
      <c r="A35" s="297" t="s">
        <v>270</v>
      </c>
      <c r="B35" s="298" t="s">
        <v>295</v>
      </c>
      <c r="C35" s="512"/>
      <c r="D35" s="513"/>
      <c r="E35" s="514"/>
      <c r="F35" s="515">
        <f t="shared" si="0"/>
        <v>0</v>
      </c>
      <c r="G35" s="516"/>
      <c r="H35" s="494"/>
      <c r="I35" s="122"/>
      <c r="J35" s="122"/>
      <c r="K35" s="513">
        <f t="shared" si="1"/>
        <v>0</v>
      </c>
    </row>
    <row r="36" spans="1:11" ht="17.100000000000001" customHeight="1">
      <c r="A36" s="297" t="s">
        <v>271</v>
      </c>
      <c r="B36" s="298" t="s">
        <v>296</v>
      </c>
      <c r="C36" s="512"/>
      <c r="D36" s="513"/>
      <c r="E36" s="514"/>
      <c r="F36" s="515">
        <f t="shared" si="0"/>
        <v>0</v>
      </c>
      <c r="G36" s="516"/>
      <c r="H36" s="494"/>
      <c r="I36" s="122"/>
      <c r="J36" s="122"/>
      <c r="K36" s="513">
        <f t="shared" si="1"/>
        <v>0</v>
      </c>
    </row>
    <row r="37" spans="1:11" ht="17.100000000000001" customHeight="1">
      <c r="A37" s="297" t="s">
        <v>272</v>
      </c>
      <c r="B37" s="298" t="s">
        <v>41</v>
      </c>
      <c r="C37" s="512"/>
      <c r="D37" s="513"/>
      <c r="E37" s="514"/>
      <c r="F37" s="515">
        <f t="shared" si="0"/>
        <v>0</v>
      </c>
      <c r="G37" s="516"/>
      <c r="H37" s="494"/>
      <c r="I37" s="122"/>
      <c r="J37" s="122"/>
      <c r="K37" s="513">
        <f t="shared" si="1"/>
        <v>0</v>
      </c>
    </row>
    <row r="38" spans="1:11" ht="17.100000000000001" customHeight="1">
      <c r="A38" s="297" t="s">
        <v>273</v>
      </c>
      <c r="B38" s="298" t="s">
        <v>42</v>
      </c>
      <c r="C38" s="512"/>
      <c r="D38" s="513"/>
      <c r="E38" s="514"/>
      <c r="F38" s="515">
        <f t="shared" si="0"/>
        <v>0</v>
      </c>
      <c r="G38" s="516"/>
      <c r="H38" s="494"/>
      <c r="I38" s="122"/>
      <c r="J38" s="122"/>
      <c r="K38" s="513">
        <f t="shared" si="1"/>
        <v>0</v>
      </c>
    </row>
    <row r="39" spans="1:11" ht="17.100000000000001" customHeight="1">
      <c r="A39" s="297" t="s">
        <v>274</v>
      </c>
      <c r="B39" s="298" t="s">
        <v>43</v>
      </c>
      <c r="C39" s="512"/>
      <c r="D39" s="518"/>
      <c r="E39" s="519"/>
      <c r="F39" s="515">
        <f t="shared" si="0"/>
        <v>0</v>
      </c>
      <c r="G39" s="516"/>
      <c r="H39" s="494"/>
      <c r="I39" s="122"/>
      <c r="J39" s="122"/>
      <c r="K39" s="518">
        <f t="shared" si="1"/>
        <v>0</v>
      </c>
    </row>
    <row r="40" spans="1:11" ht="17.100000000000001" customHeight="1">
      <c r="A40" s="297" t="s">
        <v>83</v>
      </c>
      <c r="B40" s="298" t="s">
        <v>297</v>
      </c>
      <c r="C40" s="512"/>
      <c r="D40" s="513"/>
      <c r="E40" s="514"/>
      <c r="F40" s="515">
        <f t="shared" si="0"/>
        <v>0</v>
      </c>
      <c r="G40" s="516"/>
      <c r="H40" s="494"/>
      <c r="I40" s="122"/>
      <c r="J40" s="122"/>
      <c r="K40" s="513">
        <f t="shared" si="1"/>
        <v>0</v>
      </c>
    </row>
    <row r="41" spans="1:11" ht="17.100000000000001" customHeight="1">
      <c r="A41" s="297" t="s">
        <v>275</v>
      </c>
      <c r="B41" s="298" t="s">
        <v>54</v>
      </c>
      <c r="C41" s="512"/>
      <c r="D41" s="513"/>
      <c r="E41" s="514"/>
      <c r="F41" s="515">
        <f t="shared" si="0"/>
        <v>0</v>
      </c>
      <c r="G41" s="516"/>
      <c r="H41" s="494"/>
      <c r="I41" s="122"/>
      <c r="J41" s="122"/>
      <c r="K41" s="513">
        <f t="shared" si="1"/>
        <v>0</v>
      </c>
    </row>
    <row r="42" spans="1:11" ht="17.100000000000001" customHeight="1">
      <c r="A42" s="297" t="s">
        <v>276</v>
      </c>
      <c r="B42" s="298" t="s">
        <v>44</v>
      </c>
      <c r="C42" s="512"/>
      <c r="D42" s="520"/>
      <c r="E42" s="514"/>
      <c r="F42" s="515">
        <f t="shared" si="0"/>
        <v>0</v>
      </c>
      <c r="G42" s="516"/>
      <c r="H42" s="494"/>
      <c r="I42" s="122"/>
      <c r="J42" s="122"/>
      <c r="K42" s="520">
        <f t="shared" si="1"/>
        <v>0</v>
      </c>
    </row>
    <row r="43" spans="1:11" ht="17.100000000000001" customHeight="1">
      <c r="A43" s="297" t="s">
        <v>277</v>
      </c>
      <c r="B43" s="298" t="s">
        <v>45</v>
      </c>
      <c r="C43" s="512"/>
      <c r="D43" s="513"/>
      <c r="E43" s="514"/>
      <c r="F43" s="515">
        <f t="shared" si="0"/>
        <v>0</v>
      </c>
      <c r="G43" s="516"/>
      <c r="H43" s="494"/>
      <c r="I43" s="122"/>
      <c r="J43" s="122"/>
      <c r="K43" s="513">
        <f t="shared" si="1"/>
        <v>0</v>
      </c>
    </row>
    <row r="44" spans="1:11" ht="17.100000000000001" customHeight="1">
      <c r="A44" s="297" t="s">
        <v>278</v>
      </c>
      <c r="B44" s="298" t="s">
        <v>298</v>
      </c>
      <c r="C44" s="512"/>
      <c r="D44" s="513"/>
      <c r="E44" s="514"/>
      <c r="F44" s="515">
        <f t="shared" si="0"/>
        <v>0</v>
      </c>
      <c r="G44" s="516"/>
      <c r="H44" s="494"/>
      <c r="I44" s="122"/>
      <c r="J44" s="122"/>
      <c r="K44" s="513">
        <f t="shared" si="1"/>
        <v>0</v>
      </c>
    </row>
    <row r="45" spans="1:11" ht="17.100000000000001" customHeight="1">
      <c r="A45" s="297" t="s">
        <v>279</v>
      </c>
      <c r="B45" s="298" t="s">
        <v>352</v>
      </c>
      <c r="C45" s="512"/>
      <c r="D45" s="518"/>
      <c r="E45" s="519"/>
      <c r="F45" s="515">
        <f t="shared" si="0"/>
        <v>0</v>
      </c>
      <c r="G45" s="516"/>
      <c r="H45" s="494"/>
      <c r="I45" s="122"/>
      <c r="J45" s="122"/>
      <c r="K45" s="518">
        <f t="shared" si="1"/>
        <v>0</v>
      </c>
    </row>
    <row r="46" spans="1:11" ht="17.100000000000001" customHeight="1">
      <c r="A46" s="299" t="s">
        <v>280</v>
      </c>
      <c r="B46" s="300" t="s">
        <v>24</v>
      </c>
      <c r="C46" s="521"/>
      <c r="D46" s="522"/>
      <c r="E46" s="523">
        <v>10</v>
      </c>
      <c r="F46" s="524">
        <f t="shared" si="0"/>
        <v>10</v>
      </c>
      <c r="G46" s="525"/>
      <c r="H46" s="495"/>
      <c r="I46" s="122"/>
      <c r="J46" s="122"/>
      <c r="K46" s="513">
        <f t="shared" si="1"/>
        <v>0</v>
      </c>
    </row>
    <row r="47" spans="1:11" ht="17.100000000000001" customHeight="1">
      <c r="A47" s="299" t="s">
        <v>281</v>
      </c>
      <c r="B47" s="300" t="s">
        <v>25</v>
      </c>
      <c r="C47" s="512"/>
      <c r="D47" s="513"/>
      <c r="E47" s="514"/>
      <c r="F47" s="515">
        <f t="shared" si="0"/>
        <v>0</v>
      </c>
      <c r="G47" s="516"/>
      <c r="H47" s="495"/>
      <c r="I47" s="122"/>
      <c r="J47" s="122"/>
      <c r="K47" s="513">
        <f>+D47</f>
        <v>0</v>
      </c>
    </row>
    <row r="48" spans="1:11" ht="17.100000000000001" customHeight="1">
      <c r="A48" s="299" t="s">
        <v>282</v>
      </c>
      <c r="B48" s="300" t="s">
        <v>46</v>
      </c>
      <c r="C48" s="512"/>
      <c r="D48" s="520"/>
      <c r="E48" s="514"/>
      <c r="F48" s="515">
        <f t="shared" si="0"/>
        <v>0</v>
      </c>
      <c r="G48" s="516"/>
      <c r="H48" s="495"/>
      <c r="I48" s="122"/>
      <c r="J48" s="122"/>
      <c r="K48" s="520">
        <f>+D48</f>
        <v>0</v>
      </c>
    </row>
    <row r="49" spans="1:11" ht="17.100000000000001" customHeight="1" thickBot="1">
      <c r="A49" s="299" t="s">
        <v>283</v>
      </c>
      <c r="B49" s="300" t="s">
        <v>47</v>
      </c>
      <c r="C49" s="526"/>
      <c r="D49" s="527"/>
      <c r="E49" s="528"/>
      <c r="F49" s="529">
        <f t="shared" si="0"/>
        <v>0</v>
      </c>
      <c r="G49" s="530"/>
      <c r="H49" s="495" t="s">
        <v>100</v>
      </c>
      <c r="I49" s="122"/>
      <c r="J49" s="122"/>
      <c r="K49" s="513">
        <f>+D49</f>
        <v>0</v>
      </c>
    </row>
    <row r="50" spans="1:11" ht="17.100000000000001" customHeight="1" thickTop="1" thickBot="1">
      <c r="A50" s="545" t="s">
        <v>90</v>
      </c>
      <c r="B50" s="546"/>
      <c r="C50" s="531">
        <f>SUM(C33)</f>
        <v>100</v>
      </c>
      <c r="D50" s="532">
        <f>SUM(D13:D49)</f>
        <v>40</v>
      </c>
      <c r="E50" s="533">
        <f>SUM(E13:E49)</f>
        <v>10</v>
      </c>
      <c r="F50" s="534">
        <f>SUM(C50:E50)</f>
        <v>150</v>
      </c>
      <c r="G50" s="535">
        <f>SUM(G13:G49)</f>
        <v>100</v>
      </c>
      <c r="H50" s="553" t="s">
        <v>93</v>
      </c>
      <c r="I50" s="554"/>
      <c r="J50" s="122"/>
      <c r="K50" s="513">
        <f t="shared" si="1"/>
        <v>40</v>
      </c>
    </row>
    <row r="51" spans="1:11">
      <c r="A51" s="122"/>
      <c r="B51" s="122"/>
      <c r="C51" s="122"/>
      <c r="D51" s="122"/>
      <c r="E51" s="122"/>
      <c r="F51" s="122"/>
      <c r="G51" s="122"/>
      <c r="H51" s="122"/>
      <c r="I51" s="122"/>
      <c r="J51" s="122"/>
      <c r="K51" s="122"/>
    </row>
    <row r="52" spans="1:11">
      <c r="A52" s="495" t="s">
        <v>465</v>
      </c>
      <c r="B52" s="122"/>
      <c r="C52" s="496"/>
      <c r="D52" s="497"/>
      <c r="E52" s="122"/>
      <c r="F52" s="122"/>
      <c r="G52" s="122"/>
      <c r="H52" s="122"/>
      <c r="I52" s="122"/>
      <c r="J52" s="302"/>
      <c r="K52" s="302"/>
    </row>
    <row r="53" spans="1:11" ht="14.25" thickBot="1">
      <c r="A53" s="498"/>
      <c r="B53" s="499" t="s">
        <v>396</v>
      </c>
      <c r="C53" s="396"/>
      <c r="D53" s="494"/>
      <c r="E53" s="122"/>
      <c r="F53" s="122"/>
      <c r="G53" s="122"/>
      <c r="H53" s="122"/>
      <c r="I53" s="122"/>
      <c r="J53" s="122"/>
      <c r="K53" s="122"/>
    </row>
    <row r="54" spans="1:11" ht="14.25" thickTop="1">
      <c r="A54" s="498"/>
      <c r="B54" s="500" t="s">
        <v>397</v>
      </c>
      <c r="C54" s="501" t="s">
        <v>418</v>
      </c>
      <c r="D54" s="494"/>
      <c r="E54" s="122"/>
      <c r="F54" s="122"/>
      <c r="G54" s="122"/>
      <c r="H54" s="122"/>
      <c r="I54" s="122"/>
      <c r="J54" s="122"/>
      <c r="K54" s="122"/>
    </row>
    <row r="55" spans="1:11">
      <c r="A55" s="498"/>
      <c r="B55" s="502" t="s">
        <v>398</v>
      </c>
      <c r="C55" s="503" t="s">
        <v>403</v>
      </c>
      <c r="D55" s="494"/>
      <c r="E55" s="122"/>
      <c r="F55" s="122"/>
      <c r="G55" s="122"/>
      <c r="H55" s="122"/>
      <c r="I55" s="122"/>
      <c r="J55" s="122"/>
      <c r="K55" s="122"/>
    </row>
    <row r="56" spans="1:11">
      <c r="A56" s="498"/>
      <c r="B56" s="504" t="s">
        <v>399</v>
      </c>
      <c r="C56" s="536">
        <v>307021</v>
      </c>
      <c r="D56" s="494"/>
      <c r="E56" s="122"/>
      <c r="F56" s="122"/>
      <c r="G56" s="122"/>
      <c r="H56" s="122"/>
      <c r="I56" s="122"/>
      <c r="J56" s="122"/>
      <c r="K56" s="122"/>
    </row>
    <row r="57" spans="1:11" ht="14.25" thickBot="1">
      <c r="A57" s="498"/>
      <c r="B57" s="505" t="s">
        <v>162</v>
      </c>
      <c r="C57" s="537">
        <v>461032</v>
      </c>
      <c r="D57" s="494"/>
      <c r="E57" s="122"/>
      <c r="F57" s="122"/>
      <c r="G57" s="122"/>
      <c r="H57" s="122"/>
      <c r="I57" s="122"/>
      <c r="J57" s="122"/>
      <c r="K57" s="122"/>
    </row>
    <row r="58" spans="1:11" ht="14.25" thickBot="1">
      <c r="A58" s="498"/>
      <c r="B58" s="506"/>
      <c r="C58" s="396"/>
      <c r="D58" s="494"/>
      <c r="E58" s="122"/>
      <c r="F58" s="122"/>
      <c r="G58" s="122"/>
      <c r="H58" s="122"/>
      <c r="I58" s="122"/>
      <c r="J58" s="122"/>
      <c r="K58" s="123"/>
    </row>
    <row r="59" spans="1:11" ht="15.75" thickTop="1" thickBot="1">
      <c r="A59" s="498"/>
      <c r="B59" s="507" t="str">
        <f>C54&amp;"("&amp;C55&amp;")"</f>
        <v>令和7年(岡山市)</v>
      </c>
      <c r="C59" s="304">
        <f>C56/C57</f>
        <v>0.66594292803970223</v>
      </c>
      <c r="D59" s="494"/>
      <c r="E59" s="122"/>
      <c r="F59" s="122"/>
      <c r="G59" s="122"/>
      <c r="H59" s="122"/>
      <c r="I59" s="122"/>
      <c r="J59" s="122"/>
      <c r="K59" s="123"/>
    </row>
    <row r="60" spans="1:11" ht="14.25" thickTop="1">
      <c r="A60" s="498"/>
      <c r="B60" s="506"/>
      <c r="C60" s="538"/>
      <c r="D60" s="494"/>
      <c r="E60" s="122"/>
      <c r="F60" s="122"/>
      <c r="G60" s="122"/>
      <c r="H60" s="122"/>
      <c r="I60" s="122"/>
      <c r="J60" s="122"/>
      <c r="K60" s="122"/>
    </row>
    <row r="61" spans="1:11">
      <c r="A61" s="1"/>
      <c r="B61" s="2"/>
      <c r="C61" s="2"/>
    </row>
    <row r="62" spans="1:11">
      <c r="A62" s="1"/>
      <c r="B62" s="2"/>
      <c r="C62" s="2"/>
    </row>
    <row r="63" spans="1:11">
      <c r="A63" s="1"/>
      <c r="B63" s="2"/>
      <c r="C63" s="2"/>
    </row>
    <row r="64" spans="1:11">
      <c r="A64" s="1"/>
      <c r="B64" s="2"/>
      <c r="C64" s="2"/>
    </row>
    <row r="65" spans="1:3">
      <c r="A65" s="1"/>
      <c r="B65" s="2"/>
      <c r="C65" s="2"/>
    </row>
    <row r="66" spans="1:3">
      <c r="A66" s="1"/>
      <c r="B66" s="2"/>
      <c r="C66" s="2"/>
    </row>
    <row r="67" spans="1:3">
      <c r="A67" s="1"/>
      <c r="B67" s="2"/>
      <c r="C67" s="2"/>
    </row>
    <row r="68" spans="1:3">
      <c r="A68" s="1"/>
      <c r="B68" s="2"/>
      <c r="C68" s="2"/>
    </row>
    <row r="69" spans="1:3">
      <c r="A69" s="1"/>
      <c r="B69" s="2"/>
      <c r="C69" s="2"/>
    </row>
    <row r="70" spans="1:3">
      <c r="A70" s="1"/>
      <c r="B70" s="2"/>
      <c r="C70" s="2"/>
    </row>
    <row r="71" spans="1:3">
      <c r="A71" s="1"/>
      <c r="B71" s="2"/>
      <c r="C71" s="2"/>
    </row>
    <row r="72" spans="1:3">
      <c r="A72" s="1"/>
      <c r="B72" s="2"/>
      <c r="C72" s="2"/>
    </row>
    <row r="73" spans="1:3">
      <c r="A73" s="1"/>
      <c r="B73" s="2"/>
      <c r="C73" s="2"/>
    </row>
    <row r="74" spans="1:3">
      <c r="A74" s="1"/>
      <c r="B74" s="2"/>
      <c r="C74" s="2"/>
    </row>
    <row r="75" spans="1:3">
      <c r="A75" s="1"/>
      <c r="B75" s="2"/>
      <c r="C75" s="2"/>
    </row>
    <row r="76" spans="1:3">
      <c r="A76" s="1"/>
      <c r="B76" s="2"/>
      <c r="C76" s="2"/>
    </row>
    <row r="77" spans="1:3">
      <c r="A77" s="1"/>
      <c r="B77" s="2"/>
      <c r="C77" s="2"/>
    </row>
    <row r="78" spans="1:3">
      <c r="A78" s="1"/>
      <c r="B78" s="2"/>
      <c r="C78" s="2"/>
    </row>
    <row r="79" spans="1:3">
      <c r="A79" s="1"/>
      <c r="B79" s="2"/>
      <c r="C79" s="2"/>
    </row>
    <row r="80" spans="1:3">
      <c r="A80" s="1"/>
      <c r="B80" s="2"/>
      <c r="C80" s="2"/>
    </row>
    <row r="81" spans="1:3">
      <c r="A81" s="1"/>
      <c r="B81" s="2"/>
      <c r="C81" s="2"/>
    </row>
    <row r="82" spans="1:3">
      <c r="A82" s="1"/>
      <c r="B82" s="2"/>
      <c r="C82" s="2"/>
    </row>
    <row r="83" spans="1:3">
      <c r="A83" s="1"/>
      <c r="B83" s="2"/>
      <c r="C83" s="2"/>
    </row>
    <row r="84" spans="1:3">
      <c r="A84" s="1"/>
      <c r="B84" s="2"/>
      <c r="C84" s="2"/>
    </row>
    <row r="85" spans="1:3">
      <c r="A85" s="544"/>
      <c r="B85" s="544"/>
      <c r="C85" s="1"/>
    </row>
  </sheetData>
  <mergeCells count="13">
    <mergeCell ref="B5:G6"/>
    <mergeCell ref="E9:E10"/>
    <mergeCell ref="K9:K10"/>
    <mergeCell ref="C11:C12"/>
    <mergeCell ref="D11:D12"/>
    <mergeCell ref="G9:G12"/>
    <mergeCell ref="C9:C10"/>
    <mergeCell ref="D9:D10"/>
    <mergeCell ref="A85:B85"/>
    <mergeCell ref="A50:B50"/>
    <mergeCell ref="A9:B12"/>
    <mergeCell ref="H50:I50"/>
    <mergeCell ref="F9:F12"/>
  </mergeCells>
  <phoneticPr fontId="2"/>
  <dataValidations disablePrompts="1" xWindow="541" yWindow="496" count="2">
    <dataValidation type="list" allowBlank="1" showInputMessage="1" showErrorMessage="1" sqref="H50" xr:uid="{4C72D84A-98B4-491A-BD1F-AE7D53A1BB0D}">
      <formula1>単位</formula1>
    </dataValidation>
    <dataValidation type="list" allowBlank="1" showInputMessage="1" showErrorMessage="1" sqref="E12" xr:uid="{40BAE9DC-D963-4B9D-A0A7-2ACF2CB8FAC9}">
      <formula1>"県内需要のみ,県外需要含む"</formula1>
    </dataValidation>
  </dataValidations>
  <pageMargins left="0.78700000000000003" right="0.78700000000000003" top="0.98399999999999999" bottom="0.98399999999999999" header="0.51200000000000001" footer="0.51200000000000001"/>
  <pageSetup paperSize="9" scale="77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C0043-9215-44F4-9D50-70F23CD917BF}">
  <sheetPr codeName="Sheet10"/>
  <dimension ref="A1:AN49"/>
  <sheetViews>
    <sheetView zoomScaleNormal="100" workbookViewId="0">
      <pane xSplit="3" ySplit="4" topLeftCell="D5" activePane="bottomRight" state="frozen"/>
      <selection activeCell="A9" sqref="A9:B11"/>
      <selection pane="topRight" activeCell="A9" sqref="A9:B11"/>
      <selection pane="bottomLeft" activeCell="A9" sqref="A9:B11"/>
      <selection pane="bottomRight"/>
    </sheetView>
  </sheetViews>
  <sheetFormatPr defaultRowHeight="13.5"/>
  <cols>
    <col min="1" max="1" width="3.5" style="91" bestFit="1" customWidth="1"/>
    <col min="2" max="2" width="29.625" style="92" customWidth="1"/>
    <col min="3" max="40" width="13.125" style="92" customWidth="1"/>
    <col min="41" max="16384" width="9" style="92"/>
  </cols>
  <sheetData>
    <row r="1" spans="1:40" ht="18.75" customHeight="1">
      <c r="A1" s="126" t="s">
        <v>421</v>
      </c>
      <c r="C1" s="120"/>
      <c r="D1" s="121"/>
      <c r="E1" s="121"/>
      <c r="F1" s="121"/>
      <c r="G1" s="121"/>
      <c r="H1" s="121"/>
      <c r="I1" s="121"/>
      <c r="J1" s="121"/>
      <c r="K1" s="121"/>
      <c r="L1" s="121"/>
    </row>
    <row r="2" spans="1:40">
      <c r="A2" s="128"/>
      <c r="B2" s="129"/>
      <c r="C2" s="130" t="s">
        <v>5</v>
      </c>
      <c r="D2" s="130" t="s">
        <v>6</v>
      </c>
      <c r="E2" s="130" t="s">
        <v>7</v>
      </c>
      <c r="F2" s="130" t="s">
        <v>8</v>
      </c>
      <c r="G2" s="130" t="s">
        <v>9</v>
      </c>
      <c r="H2" s="130" t="s">
        <v>10</v>
      </c>
      <c r="I2" s="130" t="s">
        <v>11</v>
      </c>
      <c r="J2" s="130" t="s">
        <v>12</v>
      </c>
      <c r="K2" s="130" t="s">
        <v>13</v>
      </c>
      <c r="L2" s="130" t="s">
        <v>14</v>
      </c>
      <c r="M2" s="130" t="s">
        <v>15</v>
      </c>
      <c r="N2" s="130" t="s">
        <v>16</v>
      </c>
      <c r="O2" s="130" t="s">
        <v>17</v>
      </c>
      <c r="P2" s="130" t="s">
        <v>18</v>
      </c>
      <c r="Q2" s="130" t="s">
        <v>19</v>
      </c>
      <c r="R2" s="130" t="s">
        <v>20</v>
      </c>
      <c r="S2" s="130" t="s">
        <v>21</v>
      </c>
      <c r="T2" s="130" t="s">
        <v>56</v>
      </c>
      <c r="U2" s="130" t="s">
        <v>22</v>
      </c>
      <c r="V2" s="130" t="s">
        <v>77</v>
      </c>
      <c r="W2" s="130" t="s">
        <v>80</v>
      </c>
      <c r="X2" s="130" t="s">
        <v>269</v>
      </c>
      <c r="Y2" s="130" t="s">
        <v>270</v>
      </c>
      <c r="Z2" s="130" t="s">
        <v>271</v>
      </c>
      <c r="AA2" s="130" t="s">
        <v>272</v>
      </c>
      <c r="AB2" s="130" t="s">
        <v>273</v>
      </c>
      <c r="AC2" s="130" t="s">
        <v>274</v>
      </c>
      <c r="AD2" s="130" t="s">
        <v>83</v>
      </c>
      <c r="AE2" s="130" t="s">
        <v>275</v>
      </c>
      <c r="AF2" s="130" t="s">
        <v>276</v>
      </c>
      <c r="AG2" s="130" t="s">
        <v>277</v>
      </c>
      <c r="AH2" s="130" t="s">
        <v>278</v>
      </c>
      <c r="AI2" s="130" t="s">
        <v>279</v>
      </c>
      <c r="AJ2" s="130" t="s">
        <v>280</v>
      </c>
      <c r="AK2" s="130" t="s">
        <v>281</v>
      </c>
      <c r="AL2" s="130" t="s">
        <v>282</v>
      </c>
      <c r="AM2" s="130" t="s">
        <v>283</v>
      </c>
      <c r="AN2" s="132" t="s">
        <v>427</v>
      </c>
    </row>
    <row r="3" spans="1:40" ht="24">
      <c r="A3" s="133"/>
      <c r="B3" s="134"/>
      <c r="C3" s="135" t="s">
        <v>349</v>
      </c>
      <c r="D3" s="135" t="s">
        <v>31</v>
      </c>
      <c r="E3" s="135" t="s">
        <v>52</v>
      </c>
      <c r="F3" s="135" t="s">
        <v>32</v>
      </c>
      <c r="G3" s="135" t="s">
        <v>23</v>
      </c>
      <c r="H3" s="135" t="s">
        <v>33</v>
      </c>
      <c r="I3" s="135" t="s">
        <v>34</v>
      </c>
      <c r="J3" s="135" t="s">
        <v>350</v>
      </c>
      <c r="K3" s="135" t="s">
        <v>35</v>
      </c>
      <c r="L3" s="135" t="s">
        <v>36</v>
      </c>
      <c r="M3" s="135" t="s">
        <v>37</v>
      </c>
      <c r="N3" s="135" t="s">
        <v>38</v>
      </c>
      <c r="O3" s="135" t="s">
        <v>292</v>
      </c>
      <c r="P3" s="135" t="s">
        <v>293</v>
      </c>
      <c r="Q3" s="135" t="s">
        <v>294</v>
      </c>
      <c r="R3" s="135" t="s">
        <v>53</v>
      </c>
      <c r="S3" s="135" t="s">
        <v>29</v>
      </c>
      <c r="T3" s="135" t="s">
        <v>351</v>
      </c>
      <c r="U3" s="135" t="s">
        <v>39</v>
      </c>
      <c r="V3" s="135" t="s">
        <v>27</v>
      </c>
      <c r="W3" s="135" t="s">
        <v>30</v>
      </c>
      <c r="X3" s="135" t="s">
        <v>422</v>
      </c>
      <c r="Y3" s="135" t="s">
        <v>295</v>
      </c>
      <c r="Z3" s="135" t="s">
        <v>296</v>
      </c>
      <c r="AA3" s="135" t="s">
        <v>41</v>
      </c>
      <c r="AB3" s="135" t="s">
        <v>42</v>
      </c>
      <c r="AC3" s="135" t="s">
        <v>43</v>
      </c>
      <c r="AD3" s="135" t="s">
        <v>297</v>
      </c>
      <c r="AE3" s="135" t="s">
        <v>54</v>
      </c>
      <c r="AF3" s="135" t="s">
        <v>44</v>
      </c>
      <c r="AG3" s="135" t="s">
        <v>45</v>
      </c>
      <c r="AH3" s="135" t="s">
        <v>298</v>
      </c>
      <c r="AI3" s="135" t="s">
        <v>352</v>
      </c>
      <c r="AJ3" s="135" t="s">
        <v>24</v>
      </c>
      <c r="AK3" s="135" t="s">
        <v>25</v>
      </c>
      <c r="AL3" s="135" t="s">
        <v>46</v>
      </c>
      <c r="AM3" s="135" t="s">
        <v>47</v>
      </c>
      <c r="AN3" s="135" t="s">
        <v>55</v>
      </c>
    </row>
    <row r="4" spans="1:40">
      <c r="A4" s="139" t="s">
        <v>5</v>
      </c>
      <c r="B4" s="140" t="s">
        <v>349</v>
      </c>
      <c r="C4" s="230">
        <v>0.12560400346241596</v>
      </c>
      <c r="D4" s="231">
        <v>4.6205738752753092E-5</v>
      </c>
      <c r="E4" s="231">
        <v>0.18610776102405666</v>
      </c>
      <c r="F4" s="231">
        <v>2.9926929478532173E-3</v>
      </c>
      <c r="G4" s="231">
        <v>4.4824176348554574E-2</v>
      </c>
      <c r="H4" s="231">
        <v>6.8921628175804353E-4</v>
      </c>
      <c r="I4" s="231">
        <v>0</v>
      </c>
      <c r="J4" s="231">
        <v>3.0026359040405985E-3</v>
      </c>
      <c r="K4" s="231">
        <v>1.6348551109657906E-5</v>
      </c>
      <c r="L4" s="231">
        <v>0</v>
      </c>
      <c r="M4" s="231">
        <v>0</v>
      </c>
      <c r="N4" s="231">
        <v>0</v>
      </c>
      <c r="O4" s="231">
        <v>0</v>
      </c>
      <c r="P4" s="231">
        <v>0</v>
      </c>
      <c r="Q4" s="231">
        <v>0</v>
      </c>
      <c r="R4" s="231">
        <v>0</v>
      </c>
      <c r="S4" s="231">
        <v>0</v>
      </c>
      <c r="T4" s="231">
        <v>0</v>
      </c>
      <c r="U4" s="231">
        <v>2.3509577978390233E-7</v>
      </c>
      <c r="V4" s="231">
        <v>1.1450197445640586E-2</v>
      </c>
      <c r="W4" s="231">
        <v>9.0350784889560638E-4</v>
      </c>
      <c r="X4" s="231">
        <v>0</v>
      </c>
      <c r="Y4" s="231">
        <v>0</v>
      </c>
      <c r="Z4" s="231">
        <v>0</v>
      </c>
      <c r="AA4" s="231">
        <v>1.6377993954817208E-4</v>
      </c>
      <c r="AB4" s="231">
        <v>0</v>
      </c>
      <c r="AC4" s="231">
        <v>5.0360603350030203E-6</v>
      </c>
      <c r="AD4" s="231">
        <v>0</v>
      </c>
      <c r="AE4" s="231">
        <v>0</v>
      </c>
      <c r="AF4" s="231">
        <v>2.0297345033461094E-5</v>
      </c>
      <c r="AG4" s="231">
        <v>1.331620380528625E-3</v>
      </c>
      <c r="AH4" s="231">
        <v>1.8901842587981169E-3</v>
      </c>
      <c r="AI4" s="231">
        <v>1.3253124320518528E-3</v>
      </c>
      <c r="AJ4" s="231">
        <v>8.5408929526057985E-6</v>
      </c>
      <c r="AK4" s="231">
        <v>1.3004293624231836E-2</v>
      </c>
      <c r="AL4" s="231">
        <v>0</v>
      </c>
      <c r="AM4" s="231">
        <v>0</v>
      </c>
      <c r="AN4" s="242">
        <v>1.087565141479622E-2</v>
      </c>
    </row>
    <row r="5" spans="1:40">
      <c r="A5" s="147" t="s">
        <v>6</v>
      </c>
      <c r="B5" s="148" t="s">
        <v>31</v>
      </c>
      <c r="C5" s="233">
        <v>3.0474886642212527E-5</v>
      </c>
      <c r="D5" s="234">
        <v>2.8031481510003542E-3</v>
      </c>
      <c r="E5" s="234">
        <v>1.8953457298801659E-4</v>
      </c>
      <c r="F5" s="234">
        <v>8.9873305073171842E-5</v>
      </c>
      <c r="G5" s="234">
        <v>5.2537559394136106E-4</v>
      </c>
      <c r="H5" s="234">
        <v>5.1514368769590554E-3</v>
      </c>
      <c r="I5" s="234">
        <v>0.43580743157380863</v>
      </c>
      <c r="J5" s="234">
        <v>7.749125370035755E-5</v>
      </c>
      <c r="K5" s="234">
        <v>4.624569147559298E-2</v>
      </c>
      <c r="L5" s="234">
        <v>9.3283032932689705E-2</v>
      </c>
      <c r="M5" s="234">
        <v>0.52989877211850955</v>
      </c>
      <c r="N5" s="234">
        <v>8.9437438511761019E-5</v>
      </c>
      <c r="O5" s="234">
        <v>3.1650936748290248E-5</v>
      </c>
      <c r="P5" s="234">
        <v>1.5164384346160953E-4</v>
      </c>
      <c r="Q5" s="234">
        <v>7.8578257396178474E-5</v>
      </c>
      <c r="R5" s="234">
        <v>6.5755513127281018E-5</v>
      </c>
      <c r="S5" s="234">
        <v>1.3309265744445461E-5</v>
      </c>
      <c r="T5" s="234">
        <v>0</v>
      </c>
      <c r="U5" s="234">
        <v>5.2308811001918265E-5</v>
      </c>
      <c r="V5" s="234">
        <v>3.5254876873717282E-4</v>
      </c>
      <c r="W5" s="234">
        <v>1.8389421927164547E-3</v>
      </c>
      <c r="X5" s="234">
        <v>0.17262894891127986</v>
      </c>
      <c r="Y5" s="234">
        <v>0</v>
      </c>
      <c r="Z5" s="234">
        <v>8.7228675205772456E-7</v>
      </c>
      <c r="AA5" s="234">
        <v>1.9928974945020941E-6</v>
      </c>
      <c r="AB5" s="234">
        <v>6.3605031412404851E-7</v>
      </c>
      <c r="AC5" s="234">
        <v>3.2145065968104378E-7</v>
      </c>
      <c r="AD5" s="234">
        <v>3.0748294334460214E-6</v>
      </c>
      <c r="AE5" s="234">
        <v>0</v>
      </c>
      <c r="AF5" s="234">
        <v>4.9820755991222686E-6</v>
      </c>
      <c r="AG5" s="234">
        <v>2.990636788421262E-5</v>
      </c>
      <c r="AH5" s="234">
        <v>5.2630091186726218E-6</v>
      </c>
      <c r="AI5" s="234">
        <v>3.3650510970066577E-5</v>
      </c>
      <c r="AJ5" s="234">
        <v>3.5961654537287574E-6</v>
      </c>
      <c r="AK5" s="234">
        <v>3.1037807518488947E-6</v>
      </c>
      <c r="AL5" s="234">
        <v>0</v>
      </c>
      <c r="AM5" s="234">
        <v>1.7149570463083984E-4</v>
      </c>
      <c r="AN5" s="232">
        <v>5.1009443030950744E-2</v>
      </c>
    </row>
    <row r="6" spans="1:40">
      <c r="A6" s="147" t="s">
        <v>7</v>
      </c>
      <c r="B6" s="148" t="s">
        <v>52</v>
      </c>
      <c r="C6" s="233">
        <v>0.1435554698612162</v>
      </c>
      <c r="D6" s="234">
        <v>0</v>
      </c>
      <c r="E6" s="234">
        <v>0.2153295562632708</v>
      </c>
      <c r="F6" s="234">
        <v>1.2080029534835156E-3</v>
      </c>
      <c r="G6" s="234">
        <v>1.5822687626885054E-3</v>
      </c>
      <c r="H6" s="234">
        <v>3.5692777802045594E-3</v>
      </c>
      <c r="I6" s="234">
        <v>5.0327252962387925E-6</v>
      </c>
      <c r="J6" s="234">
        <v>1.6219099611702742E-5</v>
      </c>
      <c r="K6" s="234">
        <v>8.8609147014345854E-4</v>
      </c>
      <c r="L6" s="234">
        <v>2.8758971990414921E-7</v>
      </c>
      <c r="M6" s="234">
        <v>0</v>
      </c>
      <c r="N6" s="234">
        <v>0</v>
      </c>
      <c r="O6" s="234">
        <v>0</v>
      </c>
      <c r="P6" s="234">
        <v>0</v>
      </c>
      <c r="Q6" s="234">
        <v>0</v>
      </c>
      <c r="R6" s="234">
        <v>0</v>
      </c>
      <c r="S6" s="234">
        <v>0</v>
      </c>
      <c r="T6" s="234">
        <v>0</v>
      </c>
      <c r="U6" s="234">
        <v>0</v>
      </c>
      <c r="V6" s="234">
        <v>1.4578533140500766E-3</v>
      </c>
      <c r="W6" s="234">
        <v>1.8055807991428873E-5</v>
      </c>
      <c r="X6" s="234">
        <v>0</v>
      </c>
      <c r="Y6" s="234">
        <v>0</v>
      </c>
      <c r="Z6" s="234">
        <v>0</v>
      </c>
      <c r="AA6" s="234">
        <v>1.3732875462114428E-4</v>
      </c>
      <c r="AB6" s="234">
        <v>0</v>
      </c>
      <c r="AC6" s="234">
        <v>0</v>
      </c>
      <c r="AD6" s="234">
        <v>0</v>
      </c>
      <c r="AE6" s="234">
        <v>0</v>
      </c>
      <c r="AF6" s="234">
        <v>7.1022255485265226E-4</v>
      </c>
      <c r="AG6" s="234">
        <v>5.0634628866696616E-3</v>
      </c>
      <c r="AH6" s="234">
        <v>6.6475200658589187E-3</v>
      </c>
      <c r="AI6" s="234">
        <v>9.7845331897578177E-4</v>
      </c>
      <c r="AJ6" s="234">
        <v>2.9218844311546156E-6</v>
      </c>
      <c r="AK6" s="234">
        <v>8.0207902189279145E-2</v>
      </c>
      <c r="AL6" s="234">
        <v>0</v>
      </c>
      <c r="AM6" s="234">
        <v>5.0143976626445888E-3</v>
      </c>
      <c r="AN6" s="232">
        <v>1.4470722855541615E-2</v>
      </c>
    </row>
    <row r="7" spans="1:40">
      <c r="A7" s="147" t="s">
        <v>8</v>
      </c>
      <c r="B7" s="148" t="s">
        <v>32</v>
      </c>
      <c r="C7" s="233">
        <v>2.1807125614552465E-3</v>
      </c>
      <c r="D7" s="234">
        <v>2.1100620697090578E-3</v>
      </c>
      <c r="E7" s="234">
        <v>9.3436511832603066E-4</v>
      </c>
      <c r="F7" s="234">
        <v>0.27279720088710235</v>
      </c>
      <c r="G7" s="234">
        <v>3.664400275727695E-3</v>
      </c>
      <c r="H7" s="234">
        <v>8.2072425244321769E-4</v>
      </c>
      <c r="I7" s="234">
        <v>5.095634362441777E-5</v>
      </c>
      <c r="J7" s="234">
        <v>2.9170351005343895E-3</v>
      </c>
      <c r="K7" s="234">
        <v>3.1558153158676313E-3</v>
      </c>
      <c r="L7" s="234">
        <v>2.3359474999214518E-4</v>
      </c>
      <c r="M7" s="234">
        <v>3.332725609215551E-4</v>
      </c>
      <c r="N7" s="234">
        <v>1.1296134812032316E-3</v>
      </c>
      <c r="O7" s="234">
        <v>1.4004046542403894E-3</v>
      </c>
      <c r="P7" s="234">
        <v>1.0901417789274748E-3</v>
      </c>
      <c r="Q7" s="234">
        <v>1.3161858113859895E-3</v>
      </c>
      <c r="R7" s="234">
        <v>2.6211643765767052E-3</v>
      </c>
      <c r="S7" s="234">
        <v>1.2471891108024101E-3</v>
      </c>
      <c r="T7" s="234">
        <v>9.3838424669400009E-4</v>
      </c>
      <c r="U7" s="234">
        <v>2.1215043167699343E-3</v>
      </c>
      <c r="V7" s="234">
        <v>3.8352662415307342E-3</v>
      </c>
      <c r="W7" s="234">
        <v>3.3901872064436515E-3</v>
      </c>
      <c r="X7" s="234">
        <v>1.7597112198846515E-4</v>
      </c>
      <c r="Y7" s="234">
        <v>7.5010010476718101E-4</v>
      </c>
      <c r="Z7" s="234">
        <v>2.4406583322575132E-3</v>
      </c>
      <c r="AA7" s="234">
        <v>4.1955927434254086E-3</v>
      </c>
      <c r="AB7" s="234">
        <v>1.1215687205720721E-3</v>
      </c>
      <c r="AC7" s="234">
        <v>2.1858644858310979E-5</v>
      </c>
      <c r="AD7" s="234">
        <v>1.9845461635032867E-3</v>
      </c>
      <c r="AE7" s="234">
        <v>4.6876341995122741E-4</v>
      </c>
      <c r="AF7" s="234">
        <v>4.3777682810805857E-3</v>
      </c>
      <c r="AG7" s="234">
        <v>4.1774473876158045E-4</v>
      </c>
      <c r="AH7" s="234">
        <v>3.3344558256545036E-3</v>
      </c>
      <c r="AI7" s="234">
        <v>1.8540137294084758E-2</v>
      </c>
      <c r="AJ7" s="234">
        <v>2.093417814751853E-3</v>
      </c>
      <c r="AK7" s="234">
        <v>3.5164010165064539E-3</v>
      </c>
      <c r="AL7" s="234">
        <v>2.0059551794389594E-2</v>
      </c>
      <c r="AM7" s="234">
        <v>2.7405127550642511E-4</v>
      </c>
      <c r="AN7" s="232">
        <v>5.4785600370649765E-3</v>
      </c>
    </row>
    <row r="8" spans="1:40">
      <c r="A8" s="151" t="s">
        <v>9</v>
      </c>
      <c r="B8" s="152" t="s">
        <v>23</v>
      </c>
      <c r="C8" s="235">
        <v>2.34803141023124E-2</v>
      </c>
      <c r="D8" s="236">
        <v>6.1607651670337455E-4</v>
      </c>
      <c r="E8" s="236">
        <v>1.3306133553856585E-2</v>
      </c>
      <c r="F8" s="236">
        <v>3.8385593485418933E-3</v>
      </c>
      <c r="G8" s="236">
        <v>0.23627727925366426</v>
      </c>
      <c r="H8" s="236">
        <v>6.3170924991418267E-3</v>
      </c>
      <c r="I8" s="236">
        <v>4.7968162979775989E-5</v>
      </c>
      <c r="J8" s="236">
        <v>5.9908548306485719E-3</v>
      </c>
      <c r="K8" s="236">
        <v>6.5312461683083335E-3</v>
      </c>
      <c r="L8" s="236">
        <v>2.3539218574154613E-4</v>
      </c>
      <c r="M8" s="236">
        <v>4.8004629854196386E-4</v>
      </c>
      <c r="N8" s="236">
        <v>3.6026518200518733E-3</v>
      </c>
      <c r="O8" s="236">
        <v>3.2528802352440947E-3</v>
      </c>
      <c r="P8" s="236">
        <v>1.3623747425886088E-3</v>
      </c>
      <c r="Q8" s="236">
        <v>5.0682976020535123E-3</v>
      </c>
      <c r="R8" s="236">
        <v>4.1701595181498994E-3</v>
      </c>
      <c r="S8" s="236">
        <v>3.8785418590271481E-3</v>
      </c>
      <c r="T8" s="236">
        <v>2.7862793786452619E-3</v>
      </c>
      <c r="U8" s="236">
        <v>1.6742345957310603E-3</v>
      </c>
      <c r="V8" s="236">
        <v>8.1078884772764911E-2</v>
      </c>
      <c r="W8" s="236">
        <v>5.0204831782048459E-2</v>
      </c>
      <c r="X8" s="236">
        <v>3.7456710251830439E-3</v>
      </c>
      <c r="Y8" s="236">
        <v>3.4063046805149497E-3</v>
      </c>
      <c r="Z8" s="236">
        <v>4.0788128526219195E-3</v>
      </c>
      <c r="AA8" s="236">
        <v>7.0643686867611728E-3</v>
      </c>
      <c r="AB8" s="236">
        <v>3.9271866561732503E-3</v>
      </c>
      <c r="AC8" s="236">
        <v>4.2452917121876517E-4</v>
      </c>
      <c r="AD8" s="236">
        <v>5.9918176226418148E-3</v>
      </c>
      <c r="AE8" s="236">
        <v>7.6710250647294004E-3</v>
      </c>
      <c r="AF8" s="236">
        <v>1.2344476206714065E-3</v>
      </c>
      <c r="AG8" s="236">
        <v>8.0710990842040552E-3</v>
      </c>
      <c r="AH8" s="236">
        <v>5.691265263893644E-3</v>
      </c>
      <c r="AI8" s="236">
        <v>1.3112051024528634E-2</v>
      </c>
      <c r="AJ8" s="236">
        <v>4.2528027895455426E-3</v>
      </c>
      <c r="AK8" s="236">
        <v>4.3328779295810568E-3</v>
      </c>
      <c r="AL8" s="236">
        <v>0.43242960873426317</v>
      </c>
      <c r="AM8" s="236">
        <v>7.8170135134057218E-4</v>
      </c>
      <c r="AN8" s="237">
        <v>1.0772787896395415E-2</v>
      </c>
    </row>
    <row r="9" spans="1:40">
      <c r="A9" s="147" t="s">
        <v>10</v>
      </c>
      <c r="B9" s="148" t="s">
        <v>33</v>
      </c>
      <c r="C9" s="233">
        <v>3.5653859204851604E-2</v>
      </c>
      <c r="D9" s="234">
        <v>9.8110185285012405E-3</v>
      </c>
      <c r="E9" s="234">
        <v>8.0591175807968405E-3</v>
      </c>
      <c r="F9" s="234">
        <v>5.6380960604653502E-2</v>
      </c>
      <c r="G9" s="234">
        <v>4.4145723693069149E-2</v>
      </c>
      <c r="H9" s="234">
        <v>0.36251483505030963</v>
      </c>
      <c r="I9" s="234">
        <v>1.229872244268355E-3</v>
      </c>
      <c r="J9" s="234">
        <v>0.14764216341163355</v>
      </c>
      <c r="K9" s="234">
        <v>3.1517826732605822E-2</v>
      </c>
      <c r="L9" s="234">
        <v>4.2366998561979502E-3</v>
      </c>
      <c r="M9" s="234">
        <v>1.4100314622678591E-3</v>
      </c>
      <c r="N9" s="234">
        <v>8.9032175118504593E-3</v>
      </c>
      <c r="O9" s="234">
        <v>5.9026011098132231E-3</v>
      </c>
      <c r="P9" s="234">
        <v>3.547497997575312E-3</v>
      </c>
      <c r="Q9" s="234">
        <v>1.029375171889938E-2</v>
      </c>
      <c r="R9" s="234">
        <v>1.0879584330658094E-2</v>
      </c>
      <c r="S9" s="234">
        <v>9.0785828959298598E-3</v>
      </c>
      <c r="T9" s="234">
        <v>7.3482704856499392E-3</v>
      </c>
      <c r="U9" s="234">
        <v>1.2068641855206626E-2</v>
      </c>
      <c r="V9" s="234">
        <v>3.4676867973846628E-2</v>
      </c>
      <c r="W9" s="234">
        <v>4.8292709758267407E-3</v>
      </c>
      <c r="X9" s="234">
        <v>7.7674420190065863E-4</v>
      </c>
      <c r="Y9" s="234">
        <v>7.4379213313659764E-3</v>
      </c>
      <c r="Z9" s="234">
        <v>1.37315380508927E-2</v>
      </c>
      <c r="AA9" s="234">
        <v>9.5115562237599942E-6</v>
      </c>
      <c r="AB9" s="234">
        <v>2.1625710680217648E-5</v>
      </c>
      <c r="AC9" s="234">
        <v>3.4609521025659046E-5</v>
      </c>
      <c r="AD9" s="234">
        <v>5.4757587493951235E-4</v>
      </c>
      <c r="AE9" s="234">
        <v>4.5838934529456103E-4</v>
      </c>
      <c r="AF9" s="234">
        <v>9.076603656326829E-4</v>
      </c>
      <c r="AG9" s="234">
        <v>7.3012462140899298E-3</v>
      </c>
      <c r="AH9" s="234">
        <v>0.13791265493089203</v>
      </c>
      <c r="AI9" s="234">
        <v>1.7071163065199158E-3</v>
      </c>
      <c r="AJ9" s="234">
        <v>4.0161301506220189E-3</v>
      </c>
      <c r="AK9" s="234">
        <v>7.0307937042911233E-3</v>
      </c>
      <c r="AL9" s="234">
        <v>9.3297811210364106E-3</v>
      </c>
      <c r="AM9" s="234">
        <v>4.7591482417986873E-3</v>
      </c>
      <c r="AN9" s="232">
        <v>4.1003059211966189E-2</v>
      </c>
    </row>
    <row r="10" spans="1:40">
      <c r="A10" s="147" t="s">
        <v>11</v>
      </c>
      <c r="B10" s="148" t="s">
        <v>34</v>
      </c>
      <c r="C10" s="233">
        <v>6.3874190291052756E-3</v>
      </c>
      <c r="D10" s="234">
        <v>1.5571333959677792E-2</v>
      </c>
      <c r="E10" s="234">
        <v>2.6296913839465022E-3</v>
      </c>
      <c r="F10" s="234">
        <v>2.4635858920057695E-3</v>
      </c>
      <c r="G10" s="234">
        <v>1.6441610313992236E-3</v>
      </c>
      <c r="H10" s="234">
        <v>0.16566836663498716</v>
      </c>
      <c r="I10" s="234">
        <v>6.342279736486503E-2</v>
      </c>
      <c r="J10" s="234">
        <v>1.3062382261350967E-3</v>
      </c>
      <c r="K10" s="234">
        <v>1.6694050489775344E-2</v>
      </c>
      <c r="L10" s="234">
        <v>4.0177362332059284E-2</v>
      </c>
      <c r="M10" s="234">
        <v>4.1690432024942331E-3</v>
      </c>
      <c r="N10" s="234">
        <v>3.386045523656202E-3</v>
      </c>
      <c r="O10" s="234">
        <v>1.2158737211229991E-3</v>
      </c>
      <c r="P10" s="234">
        <v>7.7636808155212317E-4</v>
      </c>
      <c r="Q10" s="234">
        <v>5.0748457901698605E-4</v>
      </c>
      <c r="R10" s="234">
        <v>3.1775268918392686E-4</v>
      </c>
      <c r="S10" s="234">
        <v>7.2646408855098145E-4</v>
      </c>
      <c r="T10" s="234">
        <v>2.4542357221227695E-4</v>
      </c>
      <c r="U10" s="234">
        <v>1.2307264071687285E-3</v>
      </c>
      <c r="V10" s="234">
        <v>1.7688538743398877E-3</v>
      </c>
      <c r="W10" s="234">
        <v>1.0237643131140171E-2</v>
      </c>
      <c r="X10" s="234">
        <v>2.8601059405805599E-2</v>
      </c>
      <c r="Y10" s="234">
        <v>1.1254244167868837E-2</v>
      </c>
      <c r="Z10" s="234">
        <v>1.0949815598580616E-2</v>
      </c>
      <c r="AA10" s="234">
        <v>1.4270051923132494E-3</v>
      </c>
      <c r="AB10" s="234">
        <v>3.4092296837049004E-4</v>
      </c>
      <c r="AC10" s="234">
        <v>1.904059407510716E-4</v>
      </c>
      <c r="AD10" s="234">
        <v>7.5939959343067812E-2</v>
      </c>
      <c r="AE10" s="234">
        <v>5.8336075627486771E-4</v>
      </c>
      <c r="AF10" s="234">
        <v>7.8248110317177388E-3</v>
      </c>
      <c r="AG10" s="234">
        <v>2.6309733641295468E-3</v>
      </c>
      <c r="AH10" s="234">
        <v>1.9051244137156394E-3</v>
      </c>
      <c r="AI10" s="234">
        <v>2.3154140048249655E-3</v>
      </c>
      <c r="AJ10" s="234">
        <v>2.1102748403162065E-3</v>
      </c>
      <c r="AK10" s="234">
        <v>3.1972593250810498E-3</v>
      </c>
      <c r="AL10" s="234">
        <v>0</v>
      </c>
      <c r="AM10" s="234">
        <v>1.1551175799620089E-2</v>
      </c>
      <c r="AN10" s="232">
        <v>2.4696054064044345E-2</v>
      </c>
    </row>
    <row r="11" spans="1:40">
      <c r="A11" s="147" t="s">
        <v>12</v>
      </c>
      <c r="B11" s="148" t="s">
        <v>350</v>
      </c>
      <c r="C11" s="233">
        <v>6.3493254208025103E-3</v>
      </c>
      <c r="D11" s="234">
        <v>3.4500284935388972E-3</v>
      </c>
      <c r="E11" s="234">
        <v>1.396816034248494E-2</v>
      </c>
      <c r="F11" s="234">
        <v>4.6848663046475955E-3</v>
      </c>
      <c r="G11" s="234">
        <v>2.332535348281025E-2</v>
      </c>
      <c r="H11" s="234">
        <v>9.4291399683475823E-3</v>
      </c>
      <c r="I11" s="234">
        <v>8.9488146673746033E-5</v>
      </c>
      <c r="J11" s="234">
        <v>0.19209661297143518</v>
      </c>
      <c r="K11" s="234">
        <v>5.3465211645617912E-3</v>
      </c>
      <c r="L11" s="234">
        <v>5.7395718349870575E-4</v>
      </c>
      <c r="M11" s="234">
        <v>5.3900668886811107E-4</v>
      </c>
      <c r="N11" s="234">
        <v>3.5751684405091969E-3</v>
      </c>
      <c r="O11" s="234">
        <v>1.3038394377838134E-2</v>
      </c>
      <c r="P11" s="234">
        <v>2.5914158291974087E-2</v>
      </c>
      <c r="Q11" s="234">
        <v>3.781251227785272E-2</v>
      </c>
      <c r="R11" s="234">
        <v>1.2873118240618715E-2</v>
      </c>
      <c r="S11" s="234">
        <v>2.926762992477492E-2</v>
      </c>
      <c r="T11" s="234">
        <v>3.3103308887220649E-2</v>
      </c>
      <c r="U11" s="234">
        <v>4.3399386235447715E-2</v>
      </c>
      <c r="V11" s="234">
        <v>4.7974127686198603E-2</v>
      </c>
      <c r="W11" s="234">
        <v>1.3306771765020996E-2</v>
      </c>
      <c r="X11" s="234">
        <v>0</v>
      </c>
      <c r="Y11" s="234">
        <v>3.3580349845591828E-2</v>
      </c>
      <c r="Z11" s="234">
        <v>1.8199390794932366E-2</v>
      </c>
      <c r="AA11" s="234">
        <v>6.027699644621084E-3</v>
      </c>
      <c r="AB11" s="234">
        <v>2.1555745145664003E-3</v>
      </c>
      <c r="AC11" s="234">
        <v>5.6875336719566013E-4</v>
      </c>
      <c r="AD11" s="234">
        <v>3.5903758351204713E-3</v>
      </c>
      <c r="AE11" s="234">
        <v>1.541153230390345E-3</v>
      </c>
      <c r="AF11" s="234">
        <v>1.6850486804142429E-3</v>
      </c>
      <c r="AG11" s="234">
        <v>3.0358111441200464E-3</v>
      </c>
      <c r="AH11" s="234">
        <v>2.2233666909076337E-3</v>
      </c>
      <c r="AI11" s="234">
        <v>6.0221472132199914E-3</v>
      </c>
      <c r="AJ11" s="234">
        <v>7.1476035996267629E-3</v>
      </c>
      <c r="AK11" s="234">
        <v>2.3990399458408518E-3</v>
      </c>
      <c r="AL11" s="234">
        <v>4.6100402235804208E-2</v>
      </c>
      <c r="AM11" s="234">
        <v>2.665875089593686E-3</v>
      </c>
      <c r="AN11" s="232">
        <v>1.1763273423787716E-2</v>
      </c>
    </row>
    <row r="12" spans="1:40">
      <c r="A12" s="147" t="s">
        <v>13</v>
      </c>
      <c r="B12" s="148" t="s">
        <v>35</v>
      </c>
      <c r="C12" s="233">
        <v>1.9650441329103576E-3</v>
      </c>
      <c r="D12" s="234">
        <v>1.2321530334067493E-4</v>
      </c>
      <c r="E12" s="234">
        <v>1.9626909930482482E-3</v>
      </c>
      <c r="F12" s="234">
        <v>2.220399301807775E-4</v>
      </c>
      <c r="G12" s="234">
        <v>1.667784034723925E-3</v>
      </c>
      <c r="H12" s="234">
        <v>3.2686749399094459E-3</v>
      </c>
      <c r="I12" s="234">
        <v>2.5399535479455156E-4</v>
      </c>
      <c r="J12" s="234">
        <v>2.6368051016877475E-3</v>
      </c>
      <c r="K12" s="234">
        <v>9.1016198689391162E-2</v>
      </c>
      <c r="L12" s="234">
        <v>1.9410149170630789E-3</v>
      </c>
      <c r="M12" s="234">
        <v>9.876910776621243E-4</v>
      </c>
      <c r="N12" s="234">
        <v>5.2344192528992637E-3</v>
      </c>
      <c r="O12" s="234">
        <v>9.0145450984045541E-3</v>
      </c>
      <c r="P12" s="234">
        <v>2.774356380777691E-3</v>
      </c>
      <c r="Q12" s="234">
        <v>4.4920570478148691E-3</v>
      </c>
      <c r="R12" s="234">
        <v>3.6047802289315596E-2</v>
      </c>
      <c r="S12" s="234">
        <v>5.6331467263365416E-3</v>
      </c>
      <c r="T12" s="234">
        <v>2.2521221920656E-3</v>
      </c>
      <c r="U12" s="234">
        <v>9.271942458897323E-3</v>
      </c>
      <c r="V12" s="234">
        <v>3.4857724881205733E-3</v>
      </c>
      <c r="W12" s="234">
        <v>4.7978825678946208E-2</v>
      </c>
      <c r="X12" s="234">
        <v>5.8799067395661484E-5</v>
      </c>
      <c r="Y12" s="234">
        <v>4.6912110757011448E-3</v>
      </c>
      <c r="Z12" s="234">
        <v>4.3788794953297772E-4</v>
      </c>
      <c r="AA12" s="234">
        <v>2.0590254568196635E-4</v>
      </c>
      <c r="AB12" s="234">
        <v>9.75277148323541E-6</v>
      </c>
      <c r="AC12" s="234">
        <v>7.2433548648128532E-5</v>
      </c>
      <c r="AD12" s="234">
        <v>5.3681397192245128E-5</v>
      </c>
      <c r="AE12" s="234">
        <v>3.1363481520154174E-6</v>
      </c>
      <c r="AF12" s="234">
        <v>2.1552089999165962E-4</v>
      </c>
      <c r="AG12" s="234">
        <v>2.2464404339130658E-3</v>
      </c>
      <c r="AH12" s="234">
        <v>6.380974120171306E-4</v>
      </c>
      <c r="AI12" s="234">
        <v>3.8956937699961689E-4</v>
      </c>
      <c r="AJ12" s="234">
        <v>6.0561673844200851E-4</v>
      </c>
      <c r="AK12" s="234">
        <v>8.5207910405169364E-4</v>
      </c>
      <c r="AL12" s="234">
        <v>5.3910045447422032E-3</v>
      </c>
      <c r="AM12" s="234">
        <v>3.5660851006127123E-3</v>
      </c>
      <c r="AN12" s="232">
        <v>5.5054065273456741E-3</v>
      </c>
    </row>
    <row r="13" spans="1:40">
      <c r="A13" s="151" t="s">
        <v>14</v>
      </c>
      <c r="B13" s="152" t="s">
        <v>36</v>
      </c>
      <c r="C13" s="235">
        <v>3.3405164203963729E-5</v>
      </c>
      <c r="D13" s="236">
        <v>1.7404161596870332E-3</v>
      </c>
      <c r="E13" s="236">
        <v>0</v>
      </c>
      <c r="F13" s="236">
        <v>7.4894420894309875E-5</v>
      </c>
      <c r="G13" s="236">
        <v>7.9722911620202577E-3</v>
      </c>
      <c r="H13" s="236">
        <v>5.4948906290504615E-5</v>
      </c>
      <c r="I13" s="236">
        <v>-1.1009086585522358E-6</v>
      </c>
      <c r="J13" s="236">
        <v>2.2607622736534544E-3</v>
      </c>
      <c r="K13" s="236">
        <v>4.77595673083473E-3</v>
      </c>
      <c r="L13" s="236">
        <v>0.59336323451582795</v>
      </c>
      <c r="M13" s="236">
        <v>2.5758581872983432E-4</v>
      </c>
      <c r="N13" s="236">
        <v>0.18022808410100466</v>
      </c>
      <c r="O13" s="236">
        <v>0.11242651607987024</v>
      </c>
      <c r="P13" s="236">
        <v>8.4803592991150617E-2</v>
      </c>
      <c r="Q13" s="236">
        <v>2.2807339209240805E-2</v>
      </c>
      <c r="R13" s="236">
        <v>1.0853203376289665E-2</v>
      </c>
      <c r="S13" s="236">
        <v>3.9066576829122894E-2</v>
      </c>
      <c r="T13" s="236">
        <v>8.0412311601316625E-3</v>
      </c>
      <c r="U13" s="236">
        <v>6.211030670477883E-2</v>
      </c>
      <c r="V13" s="236">
        <v>2.2576563266617912E-3</v>
      </c>
      <c r="W13" s="236">
        <v>1.7596759998852081E-2</v>
      </c>
      <c r="X13" s="236">
        <v>0</v>
      </c>
      <c r="Y13" s="236">
        <v>2.7425963611231477E-5</v>
      </c>
      <c r="Z13" s="236">
        <v>0</v>
      </c>
      <c r="AA13" s="236">
        <v>0</v>
      </c>
      <c r="AB13" s="236">
        <v>0</v>
      </c>
      <c r="AC13" s="236">
        <v>0</v>
      </c>
      <c r="AD13" s="236">
        <v>2.6174485552209263E-4</v>
      </c>
      <c r="AE13" s="236">
        <v>0</v>
      </c>
      <c r="AF13" s="236">
        <v>2.6017505906527403E-5</v>
      </c>
      <c r="AG13" s="236">
        <v>0</v>
      </c>
      <c r="AH13" s="236">
        <v>2.7163918031858691E-6</v>
      </c>
      <c r="AI13" s="236">
        <v>2.588500843851275E-6</v>
      </c>
      <c r="AJ13" s="236">
        <v>1.285629149708031E-4</v>
      </c>
      <c r="AK13" s="236">
        <v>2.1909040601286317E-5</v>
      </c>
      <c r="AL13" s="236">
        <v>2.6119208065611451E-5</v>
      </c>
      <c r="AM13" s="236">
        <v>3.2413257928400256E-3</v>
      </c>
      <c r="AN13" s="237">
        <v>5.8027344946978004E-2</v>
      </c>
    </row>
    <row r="14" spans="1:40">
      <c r="A14" s="147" t="s">
        <v>15</v>
      </c>
      <c r="B14" s="148" t="s">
        <v>37</v>
      </c>
      <c r="C14" s="233">
        <v>0</v>
      </c>
      <c r="D14" s="234">
        <v>4.0044973585719347E-4</v>
      </c>
      <c r="E14" s="234">
        <v>1.0138083329614335E-3</v>
      </c>
      <c r="F14" s="234">
        <v>5.2866650043042257E-6</v>
      </c>
      <c r="G14" s="234">
        <v>2.1870176478008636E-3</v>
      </c>
      <c r="H14" s="234">
        <v>4.4812449224209171E-3</v>
      </c>
      <c r="I14" s="234">
        <v>1.6120448214514882E-5</v>
      </c>
      <c r="J14" s="234">
        <v>2.1418222098343008E-3</v>
      </c>
      <c r="K14" s="234">
        <v>1.8746338605741066E-2</v>
      </c>
      <c r="L14" s="234">
        <v>8.8798358840504396E-3</v>
      </c>
      <c r="M14" s="234">
        <v>9.9759725955451031E-2</v>
      </c>
      <c r="N14" s="234">
        <v>5.4617859911158813E-2</v>
      </c>
      <c r="O14" s="234">
        <v>2.6335968124520756E-2</v>
      </c>
      <c r="P14" s="234">
        <v>1.4117799841419258E-2</v>
      </c>
      <c r="Q14" s="234">
        <v>3.4803619838390719E-2</v>
      </c>
      <c r="R14" s="234">
        <v>6.7345064064375834E-2</v>
      </c>
      <c r="S14" s="234">
        <v>6.5146637608103131E-2</v>
      </c>
      <c r="T14" s="234">
        <v>2.2824392215741757E-2</v>
      </c>
      <c r="U14" s="234">
        <v>1.6668408334568566E-2</v>
      </c>
      <c r="V14" s="234">
        <v>9.0886705978603897E-3</v>
      </c>
      <c r="W14" s="234">
        <v>7.7210700517520115E-3</v>
      </c>
      <c r="X14" s="234">
        <v>5.5134777688395625E-4</v>
      </c>
      <c r="Y14" s="234">
        <v>1.4261501077840368E-4</v>
      </c>
      <c r="Z14" s="234">
        <v>2.6168602561731735E-6</v>
      </c>
      <c r="AA14" s="234">
        <v>1.1957384967012563E-5</v>
      </c>
      <c r="AB14" s="234">
        <v>0</v>
      </c>
      <c r="AC14" s="234">
        <v>0</v>
      </c>
      <c r="AD14" s="234">
        <v>2.0242627103519643E-5</v>
      </c>
      <c r="AE14" s="234">
        <v>6.1279417739378158E-5</v>
      </c>
      <c r="AF14" s="234">
        <v>1.6477753740800689E-4</v>
      </c>
      <c r="AG14" s="234">
        <v>6.5951411281500453E-5</v>
      </c>
      <c r="AH14" s="234">
        <v>1.5738095009708128E-3</v>
      </c>
      <c r="AI14" s="234">
        <v>1.6307555316263033E-4</v>
      </c>
      <c r="AJ14" s="234">
        <v>3.210701469157206E-4</v>
      </c>
      <c r="AK14" s="234">
        <v>2.7678421292958382E-4</v>
      </c>
      <c r="AL14" s="234">
        <v>9.6641069842762369E-4</v>
      </c>
      <c r="AM14" s="234">
        <v>2.8236967181077812E-3</v>
      </c>
      <c r="AN14" s="232">
        <v>7.1412781525220471E-3</v>
      </c>
    </row>
    <row r="15" spans="1:40">
      <c r="A15" s="147" t="s">
        <v>16</v>
      </c>
      <c r="B15" s="148" t="s">
        <v>38</v>
      </c>
      <c r="C15" s="233">
        <v>1.9755931321326623E-3</v>
      </c>
      <c r="D15" s="234">
        <v>5.3136599565666055E-3</v>
      </c>
      <c r="E15" s="234">
        <v>1.2605931007264686E-2</v>
      </c>
      <c r="F15" s="234">
        <v>2.549053642908688E-3</v>
      </c>
      <c r="G15" s="234">
        <v>1.1753389074171977E-2</v>
      </c>
      <c r="H15" s="234">
        <v>5.778870270803909E-3</v>
      </c>
      <c r="I15" s="234">
        <v>6.0542112587097594E-4</v>
      </c>
      <c r="J15" s="234">
        <v>8.6844267809772797E-3</v>
      </c>
      <c r="K15" s="234">
        <v>1.1057070067165298E-2</v>
      </c>
      <c r="L15" s="234">
        <v>5.1543267549821142E-4</v>
      </c>
      <c r="M15" s="234">
        <v>8.3924470485515813E-4</v>
      </c>
      <c r="N15" s="234">
        <v>6.1069000983811822E-2</v>
      </c>
      <c r="O15" s="234">
        <v>3.6206880077586594E-2</v>
      </c>
      <c r="P15" s="234">
        <v>2.7571754559599659E-2</v>
      </c>
      <c r="Q15" s="234">
        <v>4.8102989902693925E-2</v>
      </c>
      <c r="R15" s="234">
        <v>2.3442431048257065E-2</v>
      </c>
      <c r="S15" s="234">
        <v>3.4233649705671131E-2</v>
      </c>
      <c r="T15" s="234">
        <v>2.8671247906681293E-2</v>
      </c>
      <c r="U15" s="234">
        <v>1.402875291915491E-2</v>
      </c>
      <c r="V15" s="234">
        <v>1.0379720075055617E-2</v>
      </c>
      <c r="W15" s="234">
        <v>8.095817748739681E-2</v>
      </c>
      <c r="X15" s="234">
        <v>5.0405287484831538E-4</v>
      </c>
      <c r="Y15" s="234">
        <v>5.9377211218316142E-4</v>
      </c>
      <c r="Z15" s="234">
        <v>1.3433215981688957E-4</v>
      </c>
      <c r="AA15" s="234">
        <v>2.4293420457980525E-3</v>
      </c>
      <c r="AB15" s="234">
        <v>9.6043597432731313E-5</v>
      </c>
      <c r="AC15" s="234">
        <v>3.015207187808191E-4</v>
      </c>
      <c r="AD15" s="234">
        <v>1.7231856616603746E-3</v>
      </c>
      <c r="AE15" s="234">
        <v>4.410188016833987E-4</v>
      </c>
      <c r="AF15" s="234">
        <v>3.2099328563826288E-3</v>
      </c>
      <c r="AG15" s="234">
        <v>2.191034952359156E-4</v>
      </c>
      <c r="AH15" s="234">
        <v>3.5321582165801256E-4</v>
      </c>
      <c r="AI15" s="234">
        <v>1.7601805738188671E-3</v>
      </c>
      <c r="AJ15" s="234">
        <v>1.1494243831480541E-3</v>
      </c>
      <c r="AK15" s="234">
        <v>2.2389213741131173E-3</v>
      </c>
      <c r="AL15" s="234">
        <v>3.9178812098417175E-4</v>
      </c>
      <c r="AM15" s="234">
        <v>3.9273086113633844E-3</v>
      </c>
      <c r="AN15" s="232">
        <v>9.2279943862195093E-3</v>
      </c>
    </row>
    <row r="16" spans="1:40">
      <c r="A16" s="147" t="s">
        <v>17</v>
      </c>
      <c r="B16" s="148" t="s">
        <v>292</v>
      </c>
      <c r="C16" s="233">
        <v>2.3442220494009636E-6</v>
      </c>
      <c r="D16" s="234">
        <v>2.2948850247200702E-3</v>
      </c>
      <c r="E16" s="234">
        <v>0</v>
      </c>
      <c r="F16" s="234">
        <v>0</v>
      </c>
      <c r="G16" s="234">
        <v>1.1197303575908504E-4</v>
      </c>
      <c r="H16" s="234">
        <v>1.0528025743054666E-5</v>
      </c>
      <c r="I16" s="234">
        <v>0</v>
      </c>
      <c r="J16" s="234">
        <v>3.2648446810964592E-4</v>
      </c>
      <c r="K16" s="234">
        <v>1.2484843530742088E-3</v>
      </c>
      <c r="L16" s="234">
        <v>4.0622047936461073E-5</v>
      </c>
      <c r="M16" s="234">
        <v>2.9271115764753896E-6</v>
      </c>
      <c r="N16" s="234">
        <v>6.7264406880720269E-4</v>
      </c>
      <c r="O16" s="234">
        <v>0.13003876941157921</v>
      </c>
      <c r="P16" s="234">
        <v>4.6241692861527392E-2</v>
      </c>
      <c r="Q16" s="234">
        <v>2.1867674214544837E-2</v>
      </c>
      <c r="R16" s="234">
        <v>2.4652411238916556E-3</v>
      </c>
      <c r="S16" s="234">
        <v>1.6969868376907313E-2</v>
      </c>
      <c r="T16" s="234">
        <v>1.8623318126696311E-3</v>
      </c>
      <c r="U16" s="234">
        <v>1.0538403424593206E-2</v>
      </c>
      <c r="V16" s="234">
        <v>6.2933315736445061E-5</v>
      </c>
      <c r="W16" s="234">
        <v>5.7669772425074373E-3</v>
      </c>
      <c r="X16" s="234">
        <v>0</v>
      </c>
      <c r="Y16" s="234">
        <v>1.0949815971784167E-2</v>
      </c>
      <c r="Z16" s="234">
        <v>0</v>
      </c>
      <c r="AA16" s="234">
        <v>3.8046224895039979E-6</v>
      </c>
      <c r="AB16" s="234">
        <v>0</v>
      </c>
      <c r="AC16" s="234">
        <v>0</v>
      </c>
      <c r="AD16" s="234">
        <v>7.9689329483476068E-5</v>
      </c>
      <c r="AE16" s="234">
        <v>9.6503020062012843E-7</v>
      </c>
      <c r="AF16" s="234">
        <v>2.4485978963093518E-4</v>
      </c>
      <c r="AG16" s="234">
        <v>0</v>
      </c>
      <c r="AH16" s="234">
        <v>8.4887243849558408E-8</v>
      </c>
      <c r="AI16" s="234">
        <v>0</v>
      </c>
      <c r="AJ16" s="234">
        <v>7.0927620764573993E-3</v>
      </c>
      <c r="AK16" s="234">
        <v>6.572712180385895E-6</v>
      </c>
      <c r="AL16" s="234">
        <v>0</v>
      </c>
      <c r="AM16" s="234">
        <v>0</v>
      </c>
      <c r="AN16" s="232">
        <v>3.4879324790950674E-3</v>
      </c>
    </row>
    <row r="17" spans="1:40">
      <c r="A17" s="147" t="s">
        <v>18</v>
      </c>
      <c r="B17" s="148" t="s">
        <v>293</v>
      </c>
      <c r="C17" s="233">
        <v>1.230716575935506E-5</v>
      </c>
      <c r="D17" s="234">
        <v>5.0826312628028398E-4</v>
      </c>
      <c r="E17" s="234">
        <v>0</v>
      </c>
      <c r="F17" s="234">
        <v>0</v>
      </c>
      <c r="G17" s="234">
        <v>1.0583105489466265E-4</v>
      </c>
      <c r="H17" s="234">
        <v>0</v>
      </c>
      <c r="I17" s="234">
        <v>1.1323631916537284E-5</v>
      </c>
      <c r="J17" s="234">
        <v>2.5557096036292336E-3</v>
      </c>
      <c r="K17" s="234">
        <v>1.9531069059004645E-3</v>
      </c>
      <c r="L17" s="234">
        <v>6.7367891887546951E-5</v>
      </c>
      <c r="M17" s="234">
        <v>6.6069089869015936E-5</v>
      </c>
      <c r="N17" s="234">
        <v>3.5681811406254653E-4</v>
      </c>
      <c r="O17" s="234">
        <v>4.9542673823361498E-3</v>
      </c>
      <c r="P17" s="234">
        <v>0.14111427573529114</v>
      </c>
      <c r="Q17" s="234">
        <v>1.869507707217413E-3</v>
      </c>
      <c r="R17" s="234">
        <v>2.141188505306312E-3</v>
      </c>
      <c r="S17" s="234">
        <v>1.3059717011737108E-3</v>
      </c>
      <c r="T17" s="234">
        <v>5.4859386729803081E-4</v>
      </c>
      <c r="U17" s="234">
        <v>1.0756807404012452E-3</v>
      </c>
      <c r="V17" s="234">
        <v>3.6049180858740371E-5</v>
      </c>
      <c r="W17" s="234">
        <v>5.2971675100682054E-5</v>
      </c>
      <c r="X17" s="234">
        <v>3.4086415881542887E-6</v>
      </c>
      <c r="Y17" s="234">
        <v>2.9757170518186153E-4</v>
      </c>
      <c r="Z17" s="234">
        <v>0</v>
      </c>
      <c r="AA17" s="234">
        <v>2.7175874925028555E-6</v>
      </c>
      <c r="AB17" s="234">
        <v>0</v>
      </c>
      <c r="AC17" s="234">
        <v>0</v>
      </c>
      <c r="AD17" s="234">
        <v>6.6108832819089473E-5</v>
      </c>
      <c r="AE17" s="234">
        <v>2.4125755015503211E-6</v>
      </c>
      <c r="AF17" s="234">
        <v>1.6237876026768877E-5</v>
      </c>
      <c r="AG17" s="234">
        <v>0</v>
      </c>
      <c r="AH17" s="234">
        <v>0</v>
      </c>
      <c r="AI17" s="234">
        <v>0</v>
      </c>
      <c r="AJ17" s="234">
        <v>1.1056523067659493E-2</v>
      </c>
      <c r="AK17" s="234">
        <v>7.1204381954180533E-6</v>
      </c>
      <c r="AL17" s="234">
        <v>0</v>
      </c>
      <c r="AM17" s="234">
        <v>0</v>
      </c>
      <c r="AN17" s="232">
        <v>2.8811429893531057E-3</v>
      </c>
    </row>
    <row r="18" spans="1:40">
      <c r="A18" s="151" t="s">
        <v>19</v>
      </c>
      <c r="B18" s="152" t="s">
        <v>294</v>
      </c>
      <c r="C18" s="235">
        <v>1.230716575935506E-5</v>
      </c>
      <c r="D18" s="236">
        <v>0</v>
      </c>
      <c r="E18" s="236">
        <v>0</v>
      </c>
      <c r="F18" s="236">
        <v>0</v>
      </c>
      <c r="G18" s="236">
        <v>0</v>
      </c>
      <c r="H18" s="236">
        <v>2.4011286782405377E-6</v>
      </c>
      <c r="I18" s="236">
        <v>0</v>
      </c>
      <c r="J18" s="236">
        <v>0</v>
      </c>
      <c r="K18" s="236">
        <v>0</v>
      </c>
      <c r="L18" s="236">
        <v>0</v>
      </c>
      <c r="M18" s="236">
        <v>0</v>
      </c>
      <c r="N18" s="236">
        <v>1.3042959782965147E-5</v>
      </c>
      <c r="O18" s="236">
        <v>1.716316834237475E-3</v>
      </c>
      <c r="P18" s="236">
        <v>4.88527094641084E-3</v>
      </c>
      <c r="Q18" s="236">
        <v>0.10129064787773223</v>
      </c>
      <c r="R18" s="236">
        <v>0</v>
      </c>
      <c r="S18" s="236">
        <v>4.4475129696021918E-4</v>
      </c>
      <c r="T18" s="236">
        <v>6.4965063232661543E-4</v>
      </c>
      <c r="U18" s="236">
        <v>3.7521286453510809E-4</v>
      </c>
      <c r="V18" s="236">
        <v>8.9817450614149738E-5</v>
      </c>
      <c r="W18" s="236">
        <v>1.4875115987640741E-4</v>
      </c>
      <c r="X18" s="236">
        <v>0</v>
      </c>
      <c r="Y18" s="236">
        <v>1.001047671809949E-4</v>
      </c>
      <c r="Z18" s="236">
        <v>2.006259529732766E-5</v>
      </c>
      <c r="AA18" s="236">
        <v>7.4932945793278736E-4</v>
      </c>
      <c r="AB18" s="236">
        <v>1.0388821797359459E-5</v>
      </c>
      <c r="AC18" s="236">
        <v>0</v>
      </c>
      <c r="AD18" s="236">
        <v>1.9858273424338891E-5</v>
      </c>
      <c r="AE18" s="236">
        <v>4.7527737380541326E-5</v>
      </c>
      <c r="AF18" s="236">
        <v>2.8047240409873513E-3</v>
      </c>
      <c r="AG18" s="236">
        <v>0</v>
      </c>
      <c r="AH18" s="236">
        <v>1.1154098954588125E-2</v>
      </c>
      <c r="AI18" s="236">
        <v>0</v>
      </c>
      <c r="AJ18" s="236">
        <v>3.537278244423949E-3</v>
      </c>
      <c r="AK18" s="236">
        <v>1.0125628264561161E-3</v>
      </c>
      <c r="AL18" s="236">
        <v>2.3444601159692838E-2</v>
      </c>
      <c r="AM18" s="236">
        <v>0</v>
      </c>
      <c r="AN18" s="237">
        <v>1.460278524015132E-3</v>
      </c>
    </row>
    <row r="19" spans="1:40">
      <c r="A19" s="147" t="s">
        <v>20</v>
      </c>
      <c r="B19" s="148" t="s">
        <v>53</v>
      </c>
      <c r="C19" s="233">
        <v>0</v>
      </c>
      <c r="D19" s="234">
        <v>4.6205738752753092E-5</v>
      </c>
      <c r="E19" s="234">
        <v>4.0326504891067357E-7</v>
      </c>
      <c r="F19" s="234">
        <v>0</v>
      </c>
      <c r="G19" s="234">
        <v>1.3701341928326862E-5</v>
      </c>
      <c r="H19" s="234">
        <v>2.1240753692127832E-6</v>
      </c>
      <c r="I19" s="234">
        <v>3.1454533101492453E-7</v>
      </c>
      <c r="J19" s="234">
        <v>0</v>
      </c>
      <c r="K19" s="234">
        <v>0</v>
      </c>
      <c r="L19" s="234">
        <v>9.3466658968848496E-7</v>
      </c>
      <c r="M19" s="234">
        <v>4.1815879663934138E-7</v>
      </c>
      <c r="N19" s="234">
        <v>7.499701875204961E-5</v>
      </c>
      <c r="O19" s="234">
        <v>7.3621273251494755E-3</v>
      </c>
      <c r="P19" s="234">
        <v>5.2869658083463805E-3</v>
      </c>
      <c r="Q19" s="234">
        <v>0.10904697670154669</v>
      </c>
      <c r="R19" s="234">
        <v>0.30154139585173273</v>
      </c>
      <c r="S19" s="234">
        <v>7.5516773833983544E-2</v>
      </c>
      <c r="T19" s="234">
        <v>0.25928278570191143</v>
      </c>
      <c r="U19" s="234">
        <v>9.1031436890124818E-3</v>
      </c>
      <c r="V19" s="234">
        <v>2.03647321698613E-3</v>
      </c>
      <c r="W19" s="234">
        <v>3.5848551230664743E-4</v>
      </c>
      <c r="X19" s="234">
        <v>3.8347217866735749E-6</v>
      </c>
      <c r="Y19" s="234">
        <v>2.1940770888985184E-5</v>
      </c>
      <c r="Z19" s="234">
        <v>0</v>
      </c>
      <c r="AA19" s="234">
        <v>2.7719392423529127E-5</v>
      </c>
      <c r="AB19" s="234">
        <v>3.752696853331886E-5</v>
      </c>
      <c r="AC19" s="234">
        <v>0</v>
      </c>
      <c r="AD19" s="234">
        <v>3.4591831126267747E-6</v>
      </c>
      <c r="AE19" s="234">
        <v>3.9566238225425263E-4</v>
      </c>
      <c r="AF19" s="234">
        <v>1.3957192530281793E-3</v>
      </c>
      <c r="AG19" s="234">
        <v>7.2940057250232252E-4</v>
      </c>
      <c r="AH19" s="234">
        <v>1.7826321208407267E-6</v>
      </c>
      <c r="AI19" s="234">
        <v>0</v>
      </c>
      <c r="AJ19" s="234">
        <v>1.1288363359254568E-2</v>
      </c>
      <c r="AK19" s="234">
        <v>8.2158902254823692E-6</v>
      </c>
      <c r="AL19" s="234">
        <v>3.2058715979731499E-2</v>
      </c>
      <c r="AM19" s="234">
        <v>0</v>
      </c>
      <c r="AN19" s="232">
        <v>6.9615095840882338E-3</v>
      </c>
    </row>
    <row r="20" spans="1:40">
      <c r="A20" s="147" t="s">
        <v>21</v>
      </c>
      <c r="B20" s="148" t="s">
        <v>29</v>
      </c>
      <c r="C20" s="233">
        <v>4.7470496500369509E-5</v>
      </c>
      <c r="D20" s="234">
        <v>6.6228225545612765E-4</v>
      </c>
      <c r="E20" s="234">
        <v>0</v>
      </c>
      <c r="F20" s="234">
        <v>0</v>
      </c>
      <c r="G20" s="234">
        <v>1.1055565555960295E-4</v>
      </c>
      <c r="H20" s="234">
        <v>3.786395223379309E-6</v>
      </c>
      <c r="I20" s="234">
        <v>0</v>
      </c>
      <c r="J20" s="234">
        <v>2.6731478989658225E-5</v>
      </c>
      <c r="K20" s="234">
        <v>5.1225460143594775E-5</v>
      </c>
      <c r="L20" s="234">
        <v>0</v>
      </c>
      <c r="M20" s="234">
        <v>0</v>
      </c>
      <c r="N20" s="234">
        <v>3.5448901410130274E-4</v>
      </c>
      <c r="O20" s="234">
        <v>1.3413428118931082E-2</v>
      </c>
      <c r="P20" s="234">
        <v>1.5125666769106923E-2</v>
      </c>
      <c r="Q20" s="234">
        <v>1.874418848304674E-2</v>
      </c>
      <c r="R20" s="234">
        <v>8.345831474526038E-3</v>
      </c>
      <c r="S20" s="234">
        <v>0.24456774000349371</v>
      </c>
      <c r="T20" s="234">
        <v>1.690535312121037E-2</v>
      </c>
      <c r="U20" s="234">
        <v>4.121887287795202E-2</v>
      </c>
      <c r="V20" s="234">
        <v>5.3096166383466751E-4</v>
      </c>
      <c r="W20" s="234">
        <v>7.5757865636090571E-3</v>
      </c>
      <c r="X20" s="234">
        <v>3.8347217866735749E-6</v>
      </c>
      <c r="Y20" s="234">
        <v>2.3586328705659071E-4</v>
      </c>
      <c r="Z20" s="234">
        <v>0</v>
      </c>
      <c r="AA20" s="234">
        <v>1.8262187949619188E-4</v>
      </c>
      <c r="AB20" s="234">
        <v>2.3321844851215114E-6</v>
      </c>
      <c r="AC20" s="234">
        <v>9.6435197904313143E-6</v>
      </c>
      <c r="AD20" s="234">
        <v>1.2248070576559986E-4</v>
      </c>
      <c r="AE20" s="234">
        <v>7.6719900949300213E-5</v>
      </c>
      <c r="AF20" s="234">
        <v>1.4054988829079378E-3</v>
      </c>
      <c r="AG20" s="234">
        <v>9.1104240691485591E-4</v>
      </c>
      <c r="AH20" s="234">
        <v>5.8487311012345751E-5</v>
      </c>
      <c r="AI20" s="234">
        <v>0</v>
      </c>
      <c r="AJ20" s="234">
        <v>5.106330183953978E-3</v>
      </c>
      <c r="AK20" s="234">
        <v>1.1666564120184964E-4</v>
      </c>
      <c r="AL20" s="234">
        <v>0</v>
      </c>
      <c r="AM20" s="234">
        <v>2.9855066188225936E-4</v>
      </c>
      <c r="AN20" s="232">
        <v>5.9371968908482689E-3</v>
      </c>
    </row>
    <row r="21" spans="1:40">
      <c r="A21" s="147" t="s">
        <v>56</v>
      </c>
      <c r="B21" s="148" t="s">
        <v>351</v>
      </c>
      <c r="C21" s="233">
        <v>8.2047771729033721E-6</v>
      </c>
      <c r="D21" s="234">
        <v>0</v>
      </c>
      <c r="E21" s="234">
        <v>2.4464746300580862E-5</v>
      </c>
      <c r="F21" s="234">
        <v>3.083887919177465E-6</v>
      </c>
      <c r="G21" s="234">
        <v>5.6695207979283571E-6</v>
      </c>
      <c r="H21" s="234">
        <v>1.4129718760415472E-5</v>
      </c>
      <c r="I21" s="234">
        <v>1.4311812561179065E-5</v>
      </c>
      <c r="J21" s="234">
        <v>9.0106108953904121E-7</v>
      </c>
      <c r="K21" s="234">
        <v>2.3977874960831599E-5</v>
      </c>
      <c r="L21" s="234">
        <v>2.9477946290175292E-6</v>
      </c>
      <c r="M21" s="234">
        <v>8.3631759327868275E-7</v>
      </c>
      <c r="N21" s="234">
        <v>3.8197239364397932E-5</v>
      </c>
      <c r="O21" s="234">
        <v>3.8339436589438381E-4</v>
      </c>
      <c r="P21" s="234">
        <v>1.0445679642701293E-4</v>
      </c>
      <c r="Q21" s="234">
        <v>9.8222821745223092E-6</v>
      </c>
      <c r="R21" s="234">
        <v>2.7955936718784142E-5</v>
      </c>
      <c r="S21" s="234">
        <v>3.5491375318521233E-5</v>
      </c>
      <c r="T21" s="234">
        <v>2.9190968412542585E-2</v>
      </c>
      <c r="U21" s="234">
        <v>7.9043903078943635E-3</v>
      </c>
      <c r="V21" s="234">
        <v>1.1609058242645204E-5</v>
      </c>
      <c r="W21" s="234">
        <v>1.4967188650908292E-3</v>
      </c>
      <c r="X21" s="234">
        <v>1.1504165360020726E-5</v>
      </c>
      <c r="Y21" s="234">
        <v>4.1138945416847212E-6</v>
      </c>
      <c r="Z21" s="234">
        <v>2.3551742305558562E-5</v>
      </c>
      <c r="AA21" s="234">
        <v>2.0336613068896368E-4</v>
      </c>
      <c r="AB21" s="234">
        <v>8.8623010434617412E-5</v>
      </c>
      <c r="AC21" s="234">
        <v>3.4502370805765375E-5</v>
      </c>
      <c r="AD21" s="234">
        <v>9.1604293538079395E-5</v>
      </c>
      <c r="AE21" s="234">
        <v>7.6478643399145182E-5</v>
      </c>
      <c r="AF21" s="234">
        <v>1.4361294217766153E-3</v>
      </c>
      <c r="AG21" s="234">
        <v>7.9015771988814401E-5</v>
      </c>
      <c r="AH21" s="234">
        <v>1.4855267673672721E-5</v>
      </c>
      <c r="AI21" s="234">
        <v>4.1416013501620399E-5</v>
      </c>
      <c r="AJ21" s="234">
        <v>1.3011376132272361E-3</v>
      </c>
      <c r="AK21" s="234">
        <v>8.4532381653296365E-5</v>
      </c>
      <c r="AL21" s="234">
        <v>0</v>
      </c>
      <c r="AM21" s="234">
        <v>0</v>
      </c>
      <c r="AN21" s="232">
        <v>6.3614126038620295E-4</v>
      </c>
    </row>
    <row r="22" spans="1:40">
      <c r="A22" s="147" t="s">
        <v>22</v>
      </c>
      <c r="B22" s="148" t="s">
        <v>39</v>
      </c>
      <c r="C22" s="233">
        <v>1.0941656415578997E-3</v>
      </c>
      <c r="D22" s="234">
        <v>1.0781339042309054E-4</v>
      </c>
      <c r="E22" s="234">
        <v>0</v>
      </c>
      <c r="F22" s="234">
        <v>0</v>
      </c>
      <c r="G22" s="234">
        <v>0</v>
      </c>
      <c r="H22" s="234">
        <v>0</v>
      </c>
      <c r="I22" s="234">
        <v>0</v>
      </c>
      <c r="J22" s="234">
        <v>0</v>
      </c>
      <c r="K22" s="234">
        <v>0</v>
      </c>
      <c r="L22" s="234">
        <v>0</v>
      </c>
      <c r="M22" s="234">
        <v>0</v>
      </c>
      <c r="N22" s="234">
        <v>0</v>
      </c>
      <c r="O22" s="234">
        <v>0</v>
      </c>
      <c r="P22" s="234">
        <v>9.63906345407571E-5</v>
      </c>
      <c r="Q22" s="234">
        <v>0</v>
      </c>
      <c r="R22" s="234">
        <v>0</v>
      </c>
      <c r="S22" s="234">
        <v>0</v>
      </c>
      <c r="T22" s="234">
        <v>0</v>
      </c>
      <c r="U22" s="234">
        <v>0.41984697380598085</v>
      </c>
      <c r="V22" s="234">
        <v>0</v>
      </c>
      <c r="W22" s="234">
        <v>0</v>
      </c>
      <c r="X22" s="234">
        <v>0</v>
      </c>
      <c r="Y22" s="234">
        <v>0</v>
      </c>
      <c r="Z22" s="234">
        <v>0</v>
      </c>
      <c r="AA22" s="234">
        <v>0</v>
      </c>
      <c r="AB22" s="234">
        <v>0</v>
      </c>
      <c r="AC22" s="234">
        <v>0</v>
      </c>
      <c r="AD22" s="234">
        <v>9.7898725624129528E-3</v>
      </c>
      <c r="AE22" s="234">
        <v>0</v>
      </c>
      <c r="AF22" s="234">
        <v>6.1187269209960898E-3</v>
      </c>
      <c r="AG22" s="234">
        <v>1.4717081037757263E-4</v>
      </c>
      <c r="AH22" s="234">
        <v>0</v>
      </c>
      <c r="AI22" s="234">
        <v>0</v>
      </c>
      <c r="AJ22" s="234">
        <v>1.6703289491206648E-2</v>
      </c>
      <c r="AK22" s="234">
        <v>2.6838574736575737E-5</v>
      </c>
      <c r="AL22" s="234">
        <v>0</v>
      </c>
      <c r="AM22" s="234">
        <v>0</v>
      </c>
      <c r="AN22" s="232">
        <v>2.2542289235453067E-2</v>
      </c>
    </row>
    <row r="23" spans="1:40">
      <c r="A23" s="151" t="s">
        <v>77</v>
      </c>
      <c r="B23" s="152" t="s">
        <v>27</v>
      </c>
      <c r="C23" s="235">
        <v>9.9395014894600848E-4</v>
      </c>
      <c r="D23" s="236">
        <v>2.6337271089069266E-3</v>
      </c>
      <c r="E23" s="236">
        <v>6.1044918887268066E-3</v>
      </c>
      <c r="F23" s="236">
        <v>2.7138654244178721E-2</v>
      </c>
      <c r="G23" s="236">
        <v>1.0444202229917021E-2</v>
      </c>
      <c r="H23" s="236">
        <v>2.25281280680768E-3</v>
      </c>
      <c r="I23" s="236">
        <v>2.7505416470600076E-3</v>
      </c>
      <c r="J23" s="236">
        <v>4.4596516858252276E-3</v>
      </c>
      <c r="K23" s="236">
        <v>1.0551354886173214E-2</v>
      </c>
      <c r="L23" s="236">
        <v>8.7159816411350489E-3</v>
      </c>
      <c r="M23" s="236">
        <v>4.8209527664549671E-3</v>
      </c>
      <c r="N23" s="236">
        <v>8.5571132576096345E-4</v>
      </c>
      <c r="O23" s="236">
        <v>1.1430168478533498E-3</v>
      </c>
      <c r="P23" s="236">
        <v>1.541846844557801E-3</v>
      </c>
      <c r="Q23" s="236">
        <v>2.7338685385753761E-3</v>
      </c>
      <c r="R23" s="236">
        <v>1.6431003370068484E-3</v>
      </c>
      <c r="S23" s="236">
        <v>2.070699928739973E-3</v>
      </c>
      <c r="T23" s="236">
        <v>3.9989605589882769E-3</v>
      </c>
      <c r="U23" s="236">
        <v>1.3237067880732618E-3</v>
      </c>
      <c r="V23" s="236">
        <v>3.9479963070974733E-2</v>
      </c>
      <c r="W23" s="236">
        <v>2.8756564661316089E-3</v>
      </c>
      <c r="X23" s="236">
        <v>6.6736941494075774E-3</v>
      </c>
      <c r="Y23" s="236">
        <v>3.0621088371939947E-3</v>
      </c>
      <c r="Z23" s="236">
        <v>4.8333408931518513E-3</v>
      </c>
      <c r="AA23" s="236">
        <v>5.493150184845772E-3</v>
      </c>
      <c r="AB23" s="236">
        <v>1.2445596496465258E-2</v>
      </c>
      <c r="AC23" s="236">
        <v>3.9752731580555753E-5</v>
      </c>
      <c r="AD23" s="236">
        <v>1.7712298715579686E-3</v>
      </c>
      <c r="AE23" s="236">
        <v>1.1271311485692943E-2</v>
      </c>
      <c r="AF23" s="236">
        <v>6.6117678839907081E-3</v>
      </c>
      <c r="AG23" s="236">
        <v>1.3973042085185298E-2</v>
      </c>
      <c r="AH23" s="236">
        <v>3.1084010952831301E-3</v>
      </c>
      <c r="AI23" s="236">
        <v>2.4875493109410753E-2</v>
      </c>
      <c r="AJ23" s="236">
        <v>5.8193823653261327E-3</v>
      </c>
      <c r="AK23" s="236">
        <v>4.6960202775473778E-3</v>
      </c>
      <c r="AL23" s="236">
        <v>0.12892441101185811</v>
      </c>
      <c r="AM23" s="236">
        <v>9.7484767648959116E-4</v>
      </c>
      <c r="AN23" s="237">
        <v>5.6567289898676069E-3</v>
      </c>
    </row>
    <row r="24" spans="1:40">
      <c r="A24" s="147" t="s">
        <v>80</v>
      </c>
      <c r="B24" s="148" t="s">
        <v>30</v>
      </c>
      <c r="C24" s="233">
        <v>2.8681556774420788E-3</v>
      </c>
      <c r="D24" s="234">
        <v>2.2332773730497327E-3</v>
      </c>
      <c r="E24" s="234">
        <v>7.3152279872396194E-4</v>
      </c>
      <c r="F24" s="234">
        <v>3.3958011544314142E-3</v>
      </c>
      <c r="G24" s="234">
        <v>3.5169927349815574E-3</v>
      </c>
      <c r="H24" s="234">
        <v>4.8807557940389393E-3</v>
      </c>
      <c r="I24" s="234">
        <v>5.8875022332718506E-4</v>
      </c>
      <c r="J24" s="234">
        <v>4.7870372150244124E-3</v>
      </c>
      <c r="K24" s="234">
        <v>6.4026375662456919E-3</v>
      </c>
      <c r="L24" s="234">
        <v>4.614592748152002E-3</v>
      </c>
      <c r="M24" s="234">
        <v>3.4761540764628447E-3</v>
      </c>
      <c r="N24" s="234">
        <v>5.1011947351161189E-3</v>
      </c>
      <c r="O24" s="234">
        <v>2.8097671207680309E-3</v>
      </c>
      <c r="P24" s="234">
        <v>2.0258165577331506E-3</v>
      </c>
      <c r="Q24" s="234">
        <v>1.3358303757350341E-3</v>
      </c>
      <c r="R24" s="234">
        <v>5.5482690747096809E-3</v>
      </c>
      <c r="S24" s="234">
        <v>2.7627817474511368E-3</v>
      </c>
      <c r="T24" s="234">
        <v>2.0355719812900617E-3</v>
      </c>
      <c r="U24" s="234">
        <v>9.2733530335760265E-4</v>
      </c>
      <c r="V24" s="234">
        <v>1.8122350919834568E-3</v>
      </c>
      <c r="W24" s="234">
        <v>7.8154146378794117E-4</v>
      </c>
      <c r="X24" s="234">
        <v>1.9889423666880273E-2</v>
      </c>
      <c r="Y24" s="234">
        <v>3.6627374402799638E-2</v>
      </c>
      <c r="Z24" s="234">
        <v>2.6770480420651561E-3</v>
      </c>
      <c r="AA24" s="234">
        <v>3.7441108746709339E-3</v>
      </c>
      <c r="AB24" s="234">
        <v>3.2430085349471486E-3</v>
      </c>
      <c r="AC24" s="234">
        <v>1.3496534547588198E-2</v>
      </c>
      <c r="AD24" s="234">
        <v>8.7804316829912347E-3</v>
      </c>
      <c r="AE24" s="234">
        <v>4.3571113557998795E-3</v>
      </c>
      <c r="AF24" s="234">
        <v>8.7468640601923303E-3</v>
      </c>
      <c r="AG24" s="234">
        <v>9.0855545632237932E-3</v>
      </c>
      <c r="AH24" s="234">
        <v>2.8155401040021533E-3</v>
      </c>
      <c r="AI24" s="234">
        <v>1.3939077044139115E-3</v>
      </c>
      <c r="AJ24" s="234">
        <v>1.3705885585523726E-3</v>
      </c>
      <c r="AK24" s="234">
        <v>2.7698504580176224E-3</v>
      </c>
      <c r="AL24" s="234">
        <v>0</v>
      </c>
      <c r="AM24" s="234">
        <v>1.8895294180655057E-2</v>
      </c>
      <c r="AN24" s="232">
        <v>4.642331561165048E-3</v>
      </c>
    </row>
    <row r="25" spans="1:40">
      <c r="A25" s="147" t="s">
        <v>269</v>
      </c>
      <c r="B25" s="148" t="s">
        <v>422</v>
      </c>
      <c r="C25" s="233">
        <v>8.4309946006705643E-3</v>
      </c>
      <c r="D25" s="234">
        <v>3.3499160595745994E-2</v>
      </c>
      <c r="E25" s="234">
        <v>1.1792276560245916E-2</v>
      </c>
      <c r="F25" s="234">
        <v>2.1497342129169088E-2</v>
      </c>
      <c r="G25" s="234">
        <v>2.8389652935559753E-2</v>
      </c>
      <c r="H25" s="234">
        <v>3.4663524759007483E-2</v>
      </c>
      <c r="I25" s="234">
        <v>5.256367026590404E-3</v>
      </c>
      <c r="J25" s="234">
        <v>2.6408899119603247E-2</v>
      </c>
      <c r="K25" s="234">
        <v>4.092968760643588E-2</v>
      </c>
      <c r="L25" s="234">
        <v>3.9873811382700457E-2</v>
      </c>
      <c r="M25" s="234">
        <v>6.4807504779555047E-2</v>
      </c>
      <c r="N25" s="234">
        <v>2.1706745818799746E-2</v>
      </c>
      <c r="O25" s="234">
        <v>2.0296611080455485E-2</v>
      </c>
      <c r="P25" s="234">
        <v>9.4285366288444344E-3</v>
      </c>
      <c r="Q25" s="234">
        <v>5.5790562751286722E-3</v>
      </c>
      <c r="R25" s="234">
        <v>2.0970889994963993E-2</v>
      </c>
      <c r="S25" s="234">
        <v>6.1904722293851947E-3</v>
      </c>
      <c r="T25" s="234">
        <v>1.2112375122711787E-2</v>
      </c>
      <c r="U25" s="234">
        <v>1.2211462541425347E-2</v>
      </c>
      <c r="V25" s="234">
        <v>2.0515038923950284E-2</v>
      </c>
      <c r="W25" s="234">
        <v>2.8641772769450054E-3</v>
      </c>
      <c r="X25" s="234">
        <v>0.11195896336392021</v>
      </c>
      <c r="Y25" s="234">
        <v>4.6565172317329366E-2</v>
      </c>
      <c r="Z25" s="234">
        <v>6.2030927799080961E-2</v>
      </c>
      <c r="AA25" s="234">
        <v>2.6927125083214792E-2</v>
      </c>
      <c r="AB25" s="234">
        <v>4.7016839220049662E-3</v>
      </c>
      <c r="AC25" s="234">
        <v>2.1884360911085463E-3</v>
      </c>
      <c r="AD25" s="234">
        <v>8.8138704530799604E-3</v>
      </c>
      <c r="AE25" s="234">
        <v>6.4816253424650923E-3</v>
      </c>
      <c r="AF25" s="234">
        <v>1.0757777389052866E-2</v>
      </c>
      <c r="AG25" s="234">
        <v>1.5172917045087157E-2</v>
      </c>
      <c r="AH25" s="234">
        <v>1.1221923862423922E-2</v>
      </c>
      <c r="AI25" s="234">
        <v>2.7218086373096157E-3</v>
      </c>
      <c r="AJ25" s="234">
        <v>5.9202997583713965E-3</v>
      </c>
      <c r="AK25" s="234">
        <v>2.4075844716753534E-2</v>
      </c>
      <c r="AL25" s="234">
        <v>0</v>
      </c>
      <c r="AM25" s="234">
        <v>3.5603875688974022E-3</v>
      </c>
      <c r="AN25" s="232">
        <v>1.8486499088227904E-2</v>
      </c>
    </row>
    <row r="26" spans="1:40">
      <c r="A26" s="147" t="s">
        <v>270</v>
      </c>
      <c r="B26" s="148" t="s">
        <v>295</v>
      </c>
      <c r="C26" s="233">
        <v>6.7103356164102581E-4</v>
      </c>
      <c r="D26" s="234">
        <v>1.2783587721595024E-3</v>
      </c>
      <c r="E26" s="234">
        <v>1.6094308102024982E-3</v>
      </c>
      <c r="F26" s="234">
        <v>1.073192995873758E-3</v>
      </c>
      <c r="G26" s="234">
        <v>1.2751697194673861E-3</v>
      </c>
      <c r="H26" s="234">
        <v>1.8802684572683595E-3</v>
      </c>
      <c r="I26" s="234">
        <v>5.8568340634978947E-4</v>
      </c>
      <c r="J26" s="234">
        <v>5.983045634539233E-4</v>
      </c>
      <c r="K26" s="234">
        <v>6.5557689949728205E-4</v>
      </c>
      <c r="L26" s="234">
        <v>1.1241163176753432E-3</v>
      </c>
      <c r="M26" s="234">
        <v>3.3034544934507971E-4</v>
      </c>
      <c r="N26" s="234">
        <v>4.565035924037802E-4</v>
      </c>
      <c r="O26" s="234">
        <v>6.4914279708285861E-4</v>
      </c>
      <c r="P26" s="234">
        <v>3.6378390107013773E-4</v>
      </c>
      <c r="Q26" s="234">
        <v>2.5865343059575417E-4</v>
      </c>
      <c r="R26" s="234">
        <v>8.6742152945748551E-4</v>
      </c>
      <c r="S26" s="234">
        <v>3.0555855938289373E-4</v>
      </c>
      <c r="T26" s="234">
        <v>2.8873361436738466E-4</v>
      </c>
      <c r="U26" s="234">
        <v>3.3077976215595056E-4</v>
      </c>
      <c r="V26" s="234">
        <v>4.2037010899683683E-4</v>
      </c>
      <c r="W26" s="234">
        <v>8.3104546715516989E-4</v>
      </c>
      <c r="X26" s="234">
        <v>6.2207708983815771E-4</v>
      </c>
      <c r="Y26" s="234">
        <v>5.4812159575226671E-2</v>
      </c>
      <c r="Z26" s="234">
        <v>7.3176135630122503E-3</v>
      </c>
      <c r="AA26" s="234">
        <v>2.7709427936056614E-3</v>
      </c>
      <c r="AB26" s="234">
        <v>9.9223849003351561E-4</v>
      </c>
      <c r="AC26" s="234">
        <v>2.2094375342077076E-4</v>
      </c>
      <c r="AD26" s="234">
        <v>3.6905640274935872E-3</v>
      </c>
      <c r="AE26" s="234">
        <v>2.8297098057683719E-3</v>
      </c>
      <c r="AF26" s="234">
        <v>3.8826975835826211E-3</v>
      </c>
      <c r="AG26" s="234">
        <v>9.0101590357683312E-3</v>
      </c>
      <c r="AH26" s="234">
        <v>4.2669421993419034E-3</v>
      </c>
      <c r="AI26" s="234">
        <v>1.435323717915532E-3</v>
      </c>
      <c r="AJ26" s="234">
        <v>7.1822166921189034E-4</v>
      </c>
      <c r="AK26" s="234">
        <v>6.6778755752720693E-3</v>
      </c>
      <c r="AL26" s="234">
        <v>0</v>
      </c>
      <c r="AM26" s="234">
        <v>1.0386600317010665E-3</v>
      </c>
      <c r="AN26" s="232">
        <v>2.25930417461042E-3</v>
      </c>
    </row>
    <row r="27" spans="1:40">
      <c r="A27" s="147" t="s">
        <v>271</v>
      </c>
      <c r="B27" s="148" t="s">
        <v>296</v>
      </c>
      <c r="C27" s="233">
        <v>2.1801265059428964E-4</v>
      </c>
      <c r="D27" s="234">
        <v>1.478583640088099E-3</v>
      </c>
      <c r="E27" s="234">
        <v>1.1126082699445484E-3</v>
      </c>
      <c r="F27" s="234">
        <v>5.3703705335390439E-4</v>
      </c>
      <c r="G27" s="234">
        <v>7.4790428526004917E-4</v>
      </c>
      <c r="H27" s="234">
        <v>3.5170994070043322E-3</v>
      </c>
      <c r="I27" s="234">
        <v>5.2214524948477474E-5</v>
      </c>
      <c r="J27" s="234">
        <v>7.8993022182922621E-5</v>
      </c>
      <c r="K27" s="234">
        <v>4.1699704363700766E-3</v>
      </c>
      <c r="L27" s="234">
        <v>2.7342592619886987E-4</v>
      </c>
      <c r="M27" s="234">
        <v>2.0907939831967067E-6</v>
      </c>
      <c r="N27" s="234">
        <v>1.1738663804668633E-4</v>
      </c>
      <c r="O27" s="234">
        <v>5.0940092540172803E-4</v>
      </c>
      <c r="P27" s="234">
        <v>2.7424950413269803E-5</v>
      </c>
      <c r="Q27" s="234">
        <v>1.9644564349044621E-4</v>
      </c>
      <c r="R27" s="234">
        <v>1.0453945350474916E-3</v>
      </c>
      <c r="S27" s="234">
        <v>1.841115094648289E-4</v>
      </c>
      <c r="T27" s="234">
        <v>3.4648033724086157E-4</v>
      </c>
      <c r="U27" s="234">
        <v>3.109141687642108E-4</v>
      </c>
      <c r="V27" s="234">
        <v>5.7923090600145541E-4</v>
      </c>
      <c r="W27" s="234">
        <v>2.217635860987019E-3</v>
      </c>
      <c r="X27" s="234">
        <v>1.3096427061887296E-2</v>
      </c>
      <c r="Y27" s="234">
        <v>1.8759359110082333E-3</v>
      </c>
      <c r="Z27" s="234">
        <v>0</v>
      </c>
      <c r="AA27" s="234">
        <v>1.5310887932761088E-3</v>
      </c>
      <c r="AB27" s="234">
        <v>3.8387756625100069E-3</v>
      </c>
      <c r="AC27" s="234">
        <v>1.2643725947454391E-5</v>
      </c>
      <c r="AD27" s="234">
        <v>6.4481735577224279E-3</v>
      </c>
      <c r="AE27" s="234">
        <v>8.5323145187828648E-3</v>
      </c>
      <c r="AF27" s="234">
        <v>3.3968714041408055E-2</v>
      </c>
      <c r="AG27" s="234">
        <v>8.5640819484848647E-3</v>
      </c>
      <c r="AH27" s="234">
        <v>4.6086133558363761E-3</v>
      </c>
      <c r="AI27" s="234">
        <v>3.6239011813917848E-5</v>
      </c>
      <c r="AJ27" s="234">
        <v>1.1375120850825775E-3</v>
      </c>
      <c r="AK27" s="234">
        <v>1.6119576622396409E-2</v>
      </c>
      <c r="AL27" s="234">
        <v>0</v>
      </c>
      <c r="AM27" s="234">
        <v>1.6264743787696292E-2</v>
      </c>
      <c r="AN27" s="232">
        <v>3.8879246009880836E-3</v>
      </c>
    </row>
    <row r="28" spans="1:40">
      <c r="A28" s="151" t="s">
        <v>272</v>
      </c>
      <c r="B28" s="152" t="s">
        <v>41</v>
      </c>
      <c r="C28" s="235">
        <v>4.5677166632577773E-2</v>
      </c>
      <c r="D28" s="236">
        <v>1.0565712261462874E-2</v>
      </c>
      <c r="E28" s="236">
        <v>6.0087702082837098E-2</v>
      </c>
      <c r="F28" s="236">
        <v>8.4747883351498896E-2</v>
      </c>
      <c r="G28" s="236">
        <v>7.0760344158810828E-2</v>
      </c>
      <c r="H28" s="236">
        <v>2.9356753326786871E-2</v>
      </c>
      <c r="I28" s="236">
        <v>7.3295353033097713E-3</v>
      </c>
      <c r="J28" s="236">
        <v>5.3241897658682868E-2</v>
      </c>
      <c r="K28" s="236">
        <v>3.4822958815275001E-2</v>
      </c>
      <c r="L28" s="236">
        <v>1.3600549238847072E-2</v>
      </c>
      <c r="M28" s="236">
        <v>1.3591833525965153E-2</v>
      </c>
      <c r="N28" s="236">
        <v>2.7106065348955072E-2</v>
      </c>
      <c r="O28" s="236">
        <v>3.6784360376371443E-2</v>
      </c>
      <c r="P28" s="236">
        <v>3.6530437258569692E-2</v>
      </c>
      <c r="Q28" s="236">
        <v>4.9445368466545313E-2</v>
      </c>
      <c r="R28" s="236">
        <v>3.5620194581194475E-2</v>
      </c>
      <c r="S28" s="236">
        <v>5.1595032316560881E-2</v>
      </c>
      <c r="T28" s="236">
        <v>3.7391003060576314E-2</v>
      </c>
      <c r="U28" s="236">
        <v>3.4445645914487906E-2</v>
      </c>
      <c r="V28" s="236">
        <v>5.3609408958404749E-2</v>
      </c>
      <c r="W28" s="236">
        <v>4.7933028497087152E-2</v>
      </c>
      <c r="X28" s="236">
        <v>4.3302530575515044E-3</v>
      </c>
      <c r="Y28" s="236">
        <v>1.7131628169755744E-2</v>
      </c>
      <c r="Z28" s="236">
        <v>1.5765710756691313E-2</v>
      </c>
      <c r="AA28" s="236">
        <v>9.1332680448035965E-3</v>
      </c>
      <c r="AB28" s="236">
        <v>4.5076885761971318E-3</v>
      </c>
      <c r="AC28" s="236">
        <v>1.1192911970093944E-3</v>
      </c>
      <c r="AD28" s="236">
        <v>2.1906622298586181E-2</v>
      </c>
      <c r="AE28" s="236">
        <v>5.9667817304342539E-3</v>
      </c>
      <c r="AF28" s="236">
        <v>8.999289223881192E-3</v>
      </c>
      <c r="AG28" s="236">
        <v>1.5840930862458726E-2</v>
      </c>
      <c r="AH28" s="236">
        <v>3.8715543949394297E-2</v>
      </c>
      <c r="AI28" s="236">
        <v>2.5763348898851738E-2</v>
      </c>
      <c r="AJ28" s="236">
        <v>1.7671332279282255E-2</v>
      </c>
      <c r="AK28" s="236">
        <v>4.8428108495759965E-2</v>
      </c>
      <c r="AL28" s="236">
        <v>0.23883926239356423</v>
      </c>
      <c r="AM28" s="236">
        <v>5.2662285644613036E-3</v>
      </c>
      <c r="AN28" s="237">
        <v>2.5915725697182323E-2</v>
      </c>
    </row>
    <row r="29" spans="1:40">
      <c r="A29" s="147" t="s">
        <v>273</v>
      </c>
      <c r="B29" s="148" t="s">
        <v>42</v>
      </c>
      <c r="C29" s="233">
        <v>5.4825493180365031E-3</v>
      </c>
      <c r="D29" s="234">
        <v>4.1446547661219531E-2</v>
      </c>
      <c r="E29" s="234">
        <v>1.0125716534781073E-2</v>
      </c>
      <c r="F29" s="234">
        <v>2.1854192016959623E-2</v>
      </c>
      <c r="G29" s="234">
        <v>1.0055367595192436E-2</v>
      </c>
      <c r="H29" s="234">
        <v>7.5538584706417219E-3</v>
      </c>
      <c r="I29" s="234">
        <v>4.1932038077599583E-3</v>
      </c>
      <c r="J29" s="234">
        <v>4.725164353542732E-3</v>
      </c>
      <c r="K29" s="234">
        <v>1.4151850792223539E-2</v>
      </c>
      <c r="L29" s="234">
        <v>4.8435141651957045E-3</v>
      </c>
      <c r="M29" s="234">
        <v>5.7864814278952058E-3</v>
      </c>
      <c r="N29" s="234">
        <v>1.080422890021763E-2</v>
      </c>
      <c r="O29" s="234">
        <v>7.464843572709965E-3</v>
      </c>
      <c r="P29" s="234">
        <v>6.5924741096368856E-3</v>
      </c>
      <c r="Q29" s="234">
        <v>8.5519336799507583E-3</v>
      </c>
      <c r="R29" s="234">
        <v>6.8929102563244395E-3</v>
      </c>
      <c r="S29" s="234">
        <v>6.7150791208120874E-3</v>
      </c>
      <c r="T29" s="234">
        <v>9.2250389790379389E-3</v>
      </c>
      <c r="U29" s="234">
        <v>7.1208160738746177E-3</v>
      </c>
      <c r="V29" s="234">
        <v>1.8587324252605775E-2</v>
      </c>
      <c r="W29" s="234">
        <v>1.0203205563580359E-2</v>
      </c>
      <c r="X29" s="234">
        <v>2.1601413904530766E-2</v>
      </c>
      <c r="Y29" s="234">
        <v>1.6170348145182079E-2</v>
      </c>
      <c r="Z29" s="234">
        <v>2.3071112305174755E-2</v>
      </c>
      <c r="AA29" s="234">
        <v>1.7407778441976291E-2</v>
      </c>
      <c r="AB29" s="234">
        <v>6.7517376894581871E-2</v>
      </c>
      <c r="AC29" s="234">
        <v>6.948295304291624E-2</v>
      </c>
      <c r="AD29" s="234">
        <v>2.4258098107814027E-2</v>
      </c>
      <c r="AE29" s="234">
        <v>6.4726988131093566E-3</v>
      </c>
      <c r="AF29" s="234">
        <v>1.57442814998188E-2</v>
      </c>
      <c r="AG29" s="234">
        <v>1.0217589288609358E-2</v>
      </c>
      <c r="AH29" s="234">
        <v>7.2694040143007838E-3</v>
      </c>
      <c r="AI29" s="234">
        <v>1.5659135854878291E-2</v>
      </c>
      <c r="AJ29" s="234">
        <v>1.1512337038919613E-2</v>
      </c>
      <c r="AK29" s="234">
        <v>1.0302178616739857E-2</v>
      </c>
      <c r="AL29" s="234">
        <v>0</v>
      </c>
      <c r="AM29" s="234">
        <v>4.4815644966287704E-2</v>
      </c>
      <c r="AN29" s="232">
        <v>1.5450499191520741E-2</v>
      </c>
    </row>
    <row r="30" spans="1:40">
      <c r="A30" s="147" t="s">
        <v>274</v>
      </c>
      <c r="B30" s="148" t="s">
        <v>43</v>
      </c>
      <c r="C30" s="233">
        <v>2.6665525811935963E-4</v>
      </c>
      <c r="D30" s="234">
        <v>4.2201241394181155E-3</v>
      </c>
      <c r="E30" s="234">
        <v>3.3769415195779801E-3</v>
      </c>
      <c r="F30" s="234">
        <v>6.410962428552925E-3</v>
      </c>
      <c r="G30" s="234">
        <v>2.6637298548933394E-3</v>
      </c>
      <c r="H30" s="234">
        <v>2.6037469982428353E-3</v>
      </c>
      <c r="I30" s="234">
        <v>5.5934023487728957E-4</v>
      </c>
      <c r="J30" s="234">
        <v>4.2899518472953747E-3</v>
      </c>
      <c r="K30" s="234">
        <v>3.3558125911091127E-3</v>
      </c>
      <c r="L30" s="234">
        <v>1.1901181583933455E-3</v>
      </c>
      <c r="M30" s="234">
        <v>6.3685584728171698E-4</v>
      </c>
      <c r="N30" s="234">
        <v>4.1788711504635841E-3</v>
      </c>
      <c r="O30" s="234">
        <v>3.0193799282897268E-3</v>
      </c>
      <c r="P30" s="234">
        <v>2.6021438245061295E-3</v>
      </c>
      <c r="Q30" s="234">
        <v>1.6959807221341855E-3</v>
      </c>
      <c r="R30" s="234">
        <v>2.0529894936864861E-3</v>
      </c>
      <c r="S30" s="234">
        <v>1.9104341870672756E-3</v>
      </c>
      <c r="T30" s="234">
        <v>2.0788820234451696E-3</v>
      </c>
      <c r="U30" s="234">
        <v>1.039593538204416E-3</v>
      </c>
      <c r="V30" s="234">
        <v>4.0827224830186975E-3</v>
      </c>
      <c r="W30" s="234">
        <v>5.3972516907889075E-3</v>
      </c>
      <c r="X30" s="234">
        <v>7.8066413972703594E-3</v>
      </c>
      <c r="Y30" s="234">
        <v>8.1592241743413648E-4</v>
      </c>
      <c r="Z30" s="234">
        <v>1.364256480218281E-3</v>
      </c>
      <c r="AA30" s="234">
        <v>3.4813654572707832E-2</v>
      </c>
      <c r="AB30" s="234">
        <v>1.5700689987380761E-2</v>
      </c>
      <c r="AC30" s="234">
        <v>3.8159514960956605E-2</v>
      </c>
      <c r="AD30" s="234">
        <v>3.1834349713931967E-2</v>
      </c>
      <c r="AE30" s="234">
        <v>1.6323003328389162E-2</v>
      </c>
      <c r="AF30" s="234">
        <v>3.4068171032072014E-3</v>
      </c>
      <c r="AG30" s="234">
        <v>6.7827642361394215E-3</v>
      </c>
      <c r="AH30" s="234">
        <v>1.6790272397223405E-2</v>
      </c>
      <c r="AI30" s="234">
        <v>1.2666828879386215E-2</v>
      </c>
      <c r="AJ30" s="234">
        <v>1.0647234486956989E-2</v>
      </c>
      <c r="AK30" s="234">
        <v>2.7271460863789489E-2</v>
      </c>
      <c r="AL30" s="234">
        <v>0</v>
      </c>
      <c r="AM30" s="234">
        <v>2.4743810486421068E-2</v>
      </c>
      <c r="AN30" s="232">
        <v>1.1280371812304938E-2</v>
      </c>
    </row>
    <row r="31" spans="1:40">
      <c r="A31" s="147" t="s">
        <v>83</v>
      </c>
      <c r="B31" s="148" t="s">
        <v>297</v>
      </c>
      <c r="C31" s="233">
        <v>6.2453005673603422E-2</v>
      </c>
      <c r="D31" s="234">
        <v>0.2002556717544319</v>
      </c>
      <c r="E31" s="234">
        <v>4.2830780844802643E-2</v>
      </c>
      <c r="F31" s="234">
        <v>2.6279130625562256E-2</v>
      </c>
      <c r="G31" s="234">
        <v>4.3438923433594089E-2</v>
      </c>
      <c r="H31" s="234">
        <v>2.28845109745895E-2</v>
      </c>
      <c r="I31" s="234">
        <v>2.2213663094270492E-2</v>
      </c>
      <c r="J31" s="234">
        <v>1.8274419956941294E-2</v>
      </c>
      <c r="K31" s="234">
        <v>7.9589106415443922E-2</v>
      </c>
      <c r="L31" s="234">
        <v>2.2116152742638909E-2</v>
      </c>
      <c r="M31" s="234">
        <v>5.2304556760038735E-2</v>
      </c>
      <c r="N31" s="234">
        <v>2.60849879259458E-2</v>
      </c>
      <c r="O31" s="234">
        <v>2.1501735426833785E-2</v>
      </c>
      <c r="P31" s="234">
        <v>1.8641706735325836E-2</v>
      </c>
      <c r="Q31" s="234">
        <v>2.1383108293935069E-2</v>
      </c>
      <c r="R31" s="234">
        <v>1.3928356415355921E-2</v>
      </c>
      <c r="S31" s="234">
        <v>2.3188068243260102E-2</v>
      </c>
      <c r="T31" s="234">
        <v>1.6371195934630711E-2</v>
      </c>
      <c r="U31" s="234">
        <v>1.8952951574618637E-2</v>
      </c>
      <c r="V31" s="234">
        <v>0.10515546056494565</v>
      </c>
      <c r="W31" s="234">
        <v>4.063190544974507E-2</v>
      </c>
      <c r="X31" s="234">
        <v>2.5779556331210884E-2</v>
      </c>
      <c r="Y31" s="234">
        <v>2.1042570580717353E-2</v>
      </c>
      <c r="Z31" s="234">
        <v>6.8505912359605459E-2</v>
      </c>
      <c r="AA31" s="234">
        <v>4.4916467248586694E-2</v>
      </c>
      <c r="AB31" s="234">
        <v>2.9680439841513223E-2</v>
      </c>
      <c r="AC31" s="234">
        <v>1.8409479279933379E-3</v>
      </c>
      <c r="AD31" s="234">
        <v>0.10572531959328718</v>
      </c>
      <c r="AE31" s="234">
        <v>1.6861731437885351E-2</v>
      </c>
      <c r="AF31" s="234">
        <v>3.1979943270765844E-2</v>
      </c>
      <c r="AG31" s="234">
        <v>2.9016102532880481E-2</v>
      </c>
      <c r="AH31" s="234">
        <v>1.5079369997435556E-2</v>
      </c>
      <c r="AI31" s="234">
        <v>2.7583064992079184E-2</v>
      </c>
      <c r="AJ31" s="234">
        <v>1.5084790276687847E-2</v>
      </c>
      <c r="AK31" s="234">
        <v>3.044845432631435E-2</v>
      </c>
      <c r="AL31" s="234">
        <v>6.1547301885806822E-2</v>
      </c>
      <c r="AM31" s="234">
        <v>6.6008753687727406E-2</v>
      </c>
      <c r="AN31" s="232">
        <v>3.1425578215032321E-2</v>
      </c>
    </row>
    <row r="32" spans="1:40">
      <c r="A32" s="147" t="s">
        <v>275</v>
      </c>
      <c r="B32" s="148" t="s">
        <v>54</v>
      </c>
      <c r="C32" s="233">
        <v>3.1951746533335134E-3</v>
      </c>
      <c r="D32" s="234">
        <v>5.7603154311765522E-3</v>
      </c>
      <c r="E32" s="234">
        <v>4.1536300037799375E-3</v>
      </c>
      <c r="F32" s="234">
        <v>5.0254156420081924E-3</v>
      </c>
      <c r="G32" s="234">
        <v>3.7107013622441096E-3</v>
      </c>
      <c r="H32" s="234">
        <v>5.9340201238594521E-3</v>
      </c>
      <c r="I32" s="234">
        <v>7.0764835845082649E-4</v>
      </c>
      <c r="J32" s="234">
        <v>3.7799512706162778E-3</v>
      </c>
      <c r="K32" s="234">
        <v>6.3214397624010571E-3</v>
      </c>
      <c r="L32" s="234">
        <v>2.0363509092113045E-3</v>
      </c>
      <c r="M32" s="234">
        <v>7.3846843486507683E-4</v>
      </c>
      <c r="N32" s="234">
        <v>6.8550070059326829E-3</v>
      </c>
      <c r="O32" s="234">
        <v>6.8993070236414581E-3</v>
      </c>
      <c r="P32" s="234">
        <v>7.606390658739243E-3</v>
      </c>
      <c r="Q32" s="234">
        <v>5.9817698442840867E-3</v>
      </c>
      <c r="R32" s="234">
        <v>5.0966428857456619E-3</v>
      </c>
      <c r="S32" s="234">
        <v>1.0151642446575775E-2</v>
      </c>
      <c r="T32" s="234">
        <v>1.7136340012704279E-2</v>
      </c>
      <c r="U32" s="234">
        <v>2.8949694322589732E-3</v>
      </c>
      <c r="V32" s="234">
        <v>6.1674649421716151E-3</v>
      </c>
      <c r="W32" s="234">
        <v>7.8791480528425349E-3</v>
      </c>
      <c r="X32" s="234">
        <v>1.214498997859373E-2</v>
      </c>
      <c r="Y32" s="234">
        <v>3.3112737166020326E-2</v>
      </c>
      <c r="Z32" s="234">
        <v>8.8092239090309596E-3</v>
      </c>
      <c r="AA32" s="234">
        <v>4.0626483632921685E-2</v>
      </c>
      <c r="AB32" s="234">
        <v>4.888491899263199E-2</v>
      </c>
      <c r="AC32" s="234">
        <v>1.8893798273852819E-3</v>
      </c>
      <c r="AD32" s="234">
        <v>9.5542637570751512E-3</v>
      </c>
      <c r="AE32" s="234">
        <v>0.19132592254474606</v>
      </c>
      <c r="AF32" s="234">
        <v>2.7888921118612516E-2</v>
      </c>
      <c r="AG32" s="234">
        <v>2.6380721914536415E-2</v>
      </c>
      <c r="AH32" s="234">
        <v>1.176053342464937E-2</v>
      </c>
      <c r="AI32" s="234">
        <v>4.6382052370549071E-2</v>
      </c>
      <c r="AJ32" s="234">
        <v>5.9061510949143817E-2</v>
      </c>
      <c r="AK32" s="234">
        <v>1.9971003384764197E-2</v>
      </c>
      <c r="AL32" s="234">
        <v>0</v>
      </c>
      <c r="AM32" s="234">
        <v>5.6263695441860676E-2</v>
      </c>
      <c r="AN32" s="232">
        <v>1.8921224040700953E-2</v>
      </c>
    </row>
    <row r="33" spans="1:40">
      <c r="A33" s="151" t="s">
        <v>276</v>
      </c>
      <c r="B33" s="152" t="s">
        <v>44</v>
      </c>
      <c r="C33" s="235">
        <v>0</v>
      </c>
      <c r="D33" s="236">
        <v>0</v>
      </c>
      <c r="E33" s="236">
        <v>0</v>
      </c>
      <c r="F33" s="236">
        <v>0</v>
      </c>
      <c r="G33" s="236">
        <v>0</v>
      </c>
      <c r="H33" s="236">
        <v>0</v>
      </c>
      <c r="I33" s="236">
        <v>0</v>
      </c>
      <c r="J33" s="236">
        <v>0</v>
      </c>
      <c r="K33" s="236">
        <v>0</v>
      </c>
      <c r="L33" s="236">
        <v>0</v>
      </c>
      <c r="M33" s="236">
        <v>0</v>
      </c>
      <c r="N33" s="236">
        <v>0</v>
      </c>
      <c r="O33" s="236">
        <v>0</v>
      </c>
      <c r="P33" s="236">
        <v>0</v>
      </c>
      <c r="Q33" s="236">
        <v>0</v>
      </c>
      <c r="R33" s="236">
        <v>0</v>
      </c>
      <c r="S33" s="236">
        <v>0</v>
      </c>
      <c r="T33" s="236">
        <v>0</v>
      </c>
      <c r="U33" s="236">
        <v>0</v>
      </c>
      <c r="V33" s="236">
        <v>0</v>
      </c>
      <c r="W33" s="236">
        <v>0</v>
      </c>
      <c r="X33" s="236">
        <v>0</v>
      </c>
      <c r="Y33" s="236">
        <v>0</v>
      </c>
      <c r="Z33" s="236">
        <v>0</v>
      </c>
      <c r="AA33" s="236">
        <v>0</v>
      </c>
      <c r="AB33" s="236">
        <v>0</v>
      </c>
      <c r="AC33" s="236">
        <v>0</v>
      </c>
      <c r="AD33" s="236">
        <v>0</v>
      </c>
      <c r="AE33" s="236">
        <v>0</v>
      </c>
      <c r="AF33" s="236">
        <v>0</v>
      </c>
      <c r="AG33" s="236">
        <v>0</v>
      </c>
      <c r="AH33" s="236">
        <v>0</v>
      </c>
      <c r="AI33" s="236">
        <v>0</v>
      </c>
      <c r="AJ33" s="236">
        <v>0</v>
      </c>
      <c r="AK33" s="236">
        <v>0</v>
      </c>
      <c r="AL33" s="236">
        <v>0</v>
      </c>
      <c r="AM33" s="236">
        <v>0.13142325481754794</v>
      </c>
      <c r="AN33" s="237">
        <v>1.3565387455810693E-3</v>
      </c>
    </row>
    <row r="34" spans="1:40">
      <c r="A34" s="147" t="s">
        <v>277</v>
      </c>
      <c r="B34" s="148" t="s">
        <v>45</v>
      </c>
      <c r="C34" s="233">
        <v>1.5823498833456506E-5</v>
      </c>
      <c r="D34" s="234">
        <v>5.6987077795062156E-4</v>
      </c>
      <c r="E34" s="234">
        <v>2.2045156007116822E-4</v>
      </c>
      <c r="F34" s="234">
        <v>2.0265549183166198E-5</v>
      </c>
      <c r="G34" s="234">
        <v>1.5118722127808952E-4</v>
      </c>
      <c r="H34" s="234">
        <v>2.5331907555437672E-4</v>
      </c>
      <c r="I34" s="234">
        <v>2.0838628179738749E-5</v>
      </c>
      <c r="J34" s="234">
        <v>1.6309205720656646E-4</v>
      </c>
      <c r="K34" s="234">
        <v>5.3187286276753717E-4</v>
      </c>
      <c r="L34" s="234">
        <v>5.6942764541021547E-5</v>
      </c>
      <c r="M34" s="234">
        <v>1.5890034272294972E-5</v>
      </c>
      <c r="N34" s="234">
        <v>4.653541722565066E-4</v>
      </c>
      <c r="O34" s="234">
        <v>9.1489122827133318E-4</v>
      </c>
      <c r="P34" s="234">
        <v>5.001020369478611E-4</v>
      </c>
      <c r="Q34" s="234">
        <v>3.1431302958471389E-4</v>
      </c>
      <c r="R34" s="234">
        <v>1.5324578268944772E-3</v>
      </c>
      <c r="S34" s="234">
        <v>1.0020768000088727E-3</v>
      </c>
      <c r="T34" s="234">
        <v>1.1404977767511693E-3</v>
      </c>
      <c r="U34" s="234">
        <v>2.6224934234894302E-4</v>
      </c>
      <c r="V34" s="234">
        <v>4.7658239101385572E-5</v>
      </c>
      <c r="W34" s="234">
        <v>1.6740484230463854E-4</v>
      </c>
      <c r="X34" s="234">
        <v>7.1624081371091987E-4</v>
      </c>
      <c r="Y34" s="234">
        <v>7.5421399930886566E-5</v>
      </c>
      <c r="Z34" s="234">
        <v>2.21560835022662E-4</v>
      </c>
      <c r="AA34" s="234">
        <v>2.2257041563598383E-4</v>
      </c>
      <c r="AB34" s="234">
        <v>1.6431299781537919E-4</v>
      </c>
      <c r="AC34" s="234">
        <v>8.5720175914945023E-7</v>
      </c>
      <c r="AD34" s="234">
        <v>5.0196590501006303E-4</v>
      </c>
      <c r="AE34" s="234">
        <v>4.66061335389491E-3</v>
      </c>
      <c r="AF34" s="234">
        <v>1.0536167285551169E-4</v>
      </c>
      <c r="AG34" s="234">
        <v>2.0462251710250742E-6</v>
      </c>
      <c r="AH34" s="234">
        <v>9.1678223357523082E-5</v>
      </c>
      <c r="AI34" s="234">
        <v>0</v>
      </c>
      <c r="AJ34" s="234">
        <v>6.2494612775580065E-4</v>
      </c>
      <c r="AK34" s="234">
        <v>4.6812316751415091E-4</v>
      </c>
      <c r="AL34" s="234">
        <v>0</v>
      </c>
      <c r="AM34" s="234">
        <v>3.1837807225153915E-3</v>
      </c>
      <c r="AN34" s="232">
        <v>3.8004985496161581E-4</v>
      </c>
    </row>
    <row r="35" spans="1:40">
      <c r="A35" s="147" t="s">
        <v>278</v>
      </c>
      <c r="B35" s="148" t="s">
        <v>298</v>
      </c>
      <c r="C35" s="233">
        <v>0</v>
      </c>
      <c r="D35" s="234">
        <v>0</v>
      </c>
      <c r="E35" s="234">
        <v>0</v>
      </c>
      <c r="F35" s="234">
        <v>0</v>
      </c>
      <c r="G35" s="234">
        <v>9.4492013298805951E-7</v>
      </c>
      <c r="H35" s="234">
        <v>1.4776176481480234E-6</v>
      </c>
      <c r="I35" s="234">
        <v>0</v>
      </c>
      <c r="J35" s="234">
        <v>3.0035369651301374E-7</v>
      </c>
      <c r="K35" s="234">
        <v>0</v>
      </c>
      <c r="L35" s="234">
        <v>1.7974357494009326E-6</v>
      </c>
      <c r="M35" s="234">
        <v>0</v>
      </c>
      <c r="N35" s="234">
        <v>0</v>
      </c>
      <c r="O35" s="234">
        <v>0</v>
      </c>
      <c r="P35" s="234">
        <v>0</v>
      </c>
      <c r="Q35" s="234">
        <v>0</v>
      </c>
      <c r="R35" s="234">
        <v>0</v>
      </c>
      <c r="S35" s="234">
        <v>0</v>
      </c>
      <c r="T35" s="234">
        <v>0</v>
      </c>
      <c r="U35" s="234">
        <v>0</v>
      </c>
      <c r="V35" s="234">
        <v>5.4990275886214129E-6</v>
      </c>
      <c r="W35" s="234">
        <v>1.3153237609650174E-6</v>
      </c>
      <c r="X35" s="234">
        <v>4.2608019851928609E-7</v>
      </c>
      <c r="Y35" s="234">
        <v>7.8163996292009711E-5</v>
      </c>
      <c r="Z35" s="234">
        <v>0</v>
      </c>
      <c r="AA35" s="234">
        <v>1.9838388695270844E-5</v>
      </c>
      <c r="AB35" s="234">
        <v>8.5230742092622509E-5</v>
      </c>
      <c r="AC35" s="234">
        <v>5.8932620941524701E-6</v>
      </c>
      <c r="AD35" s="234">
        <v>8.0906449467548446E-4</v>
      </c>
      <c r="AE35" s="234">
        <v>3.720191423390595E-4</v>
      </c>
      <c r="AF35" s="234">
        <v>1.6053354708282864E-5</v>
      </c>
      <c r="AG35" s="234">
        <v>6.9256851942387124E-6</v>
      </c>
      <c r="AH35" s="234">
        <v>1.3278317344679474E-2</v>
      </c>
      <c r="AI35" s="234">
        <v>3.8827512657769122E-6</v>
      </c>
      <c r="AJ35" s="234">
        <v>2.9106464141117127E-5</v>
      </c>
      <c r="AK35" s="234">
        <v>2.2730629623834555E-4</v>
      </c>
      <c r="AL35" s="234">
        <v>0</v>
      </c>
      <c r="AM35" s="234">
        <v>1.6750743243012261E-4</v>
      </c>
      <c r="AN35" s="232">
        <v>9.8217575942590135E-4</v>
      </c>
    </row>
    <row r="36" spans="1:40">
      <c r="A36" s="147" t="s">
        <v>279</v>
      </c>
      <c r="B36" s="148" t="s">
        <v>352</v>
      </c>
      <c r="C36" s="233">
        <v>2.1912615606775507E-3</v>
      </c>
      <c r="D36" s="234">
        <v>1.9406410276156299E-3</v>
      </c>
      <c r="E36" s="234">
        <v>8.3180137421974933E-4</v>
      </c>
      <c r="F36" s="234">
        <v>1.519916188737465E-3</v>
      </c>
      <c r="G36" s="234">
        <v>1.0233485040260684E-3</v>
      </c>
      <c r="H36" s="234">
        <v>7.3539183326266921E-4</v>
      </c>
      <c r="I36" s="234">
        <v>1.9604037755505173E-4</v>
      </c>
      <c r="J36" s="234">
        <v>4.2980613971012262E-4</v>
      </c>
      <c r="K36" s="234">
        <v>6.4249805860955571E-4</v>
      </c>
      <c r="L36" s="234">
        <v>7.5837409138724144E-4</v>
      </c>
      <c r="M36" s="234">
        <v>3.6003472390647292E-4</v>
      </c>
      <c r="N36" s="234">
        <v>2.2405941627165129E-4</v>
      </c>
      <c r="O36" s="234">
        <v>2.7703527467041219E-3</v>
      </c>
      <c r="P36" s="234">
        <v>3.871757705402796E-4</v>
      </c>
      <c r="Q36" s="234">
        <v>4.7801773249341907E-4</v>
      </c>
      <c r="R36" s="234">
        <v>3.4137742443923736E-4</v>
      </c>
      <c r="S36" s="234">
        <v>2.2403930669816525E-4</v>
      </c>
      <c r="T36" s="234">
        <v>2.0211353005716924E-4</v>
      </c>
      <c r="U36" s="234">
        <v>1.4858053282342627E-4</v>
      </c>
      <c r="V36" s="234">
        <v>1.2495012687478654E-3</v>
      </c>
      <c r="W36" s="234">
        <v>7.8010656513961558E-4</v>
      </c>
      <c r="X36" s="234">
        <v>1.6301828395347887E-3</v>
      </c>
      <c r="Y36" s="234">
        <v>5.492049213149104E-3</v>
      </c>
      <c r="Z36" s="234">
        <v>1.6800242844631772E-3</v>
      </c>
      <c r="AA36" s="234">
        <v>6.1924760329165065E-4</v>
      </c>
      <c r="AB36" s="234">
        <v>2.8467491892478665E-3</v>
      </c>
      <c r="AC36" s="234">
        <v>1.3308057310795215E-4</v>
      </c>
      <c r="AD36" s="234">
        <v>1.4406857074625214E-3</v>
      </c>
      <c r="AE36" s="234">
        <v>1.0653933414846218E-3</v>
      </c>
      <c r="AF36" s="234">
        <v>1.6606918663740895E-6</v>
      </c>
      <c r="AG36" s="234">
        <v>1.6552387614230521E-3</v>
      </c>
      <c r="AH36" s="234">
        <v>9.688181140550101E-4</v>
      </c>
      <c r="AI36" s="234">
        <v>0</v>
      </c>
      <c r="AJ36" s="234">
        <v>1.9985689509097572E-3</v>
      </c>
      <c r="AK36" s="234">
        <v>2.8147639912502599E-3</v>
      </c>
      <c r="AL36" s="234">
        <v>0</v>
      </c>
      <c r="AM36" s="234">
        <v>3.0595745311216274E-4</v>
      </c>
      <c r="AN36" s="232">
        <v>9.414620130484059E-4</v>
      </c>
    </row>
    <row r="37" spans="1:40">
      <c r="A37" s="147" t="s">
        <v>280</v>
      </c>
      <c r="B37" s="148" t="s">
        <v>24</v>
      </c>
      <c r="C37" s="233">
        <v>2.1772548339323797E-2</v>
      </c>
      <c r="D37" s="234">
        <v>3.0233955057218109E-2</v>
      </c>
      <c r="E37" s="234">
        <v>3.8585340831554044E-2</v>
      </c>
      <c r="F37" s="234">
        <v>5.6493302235994962E-2</v>
      </c>
      <c r="G37" s="234">
        <v>2.5419768957578283E-2</v>
      </c>
      <c r="H37" s="234">
        <v>3.025994711421735E-2</v>
      </c>
      <c r="I37" s="234">
        <v>5.9774621979421178E-3</v>
      </c>
      <c r="J37" s="234">
        <v>4.3558194129406785E-2</v>
      </c>
      <c r="K37" s="234">
        <v>5.8193212626530974E-2</v>
      </c>
      <c r="L37" s="234">
        <v>1.0623923740409153E-2</v>
      </c>
      <c r="M37" s="234">
        <v>9.5218939582744425E-3</v>
      </c>
      <c r="N37" s="234">
        <v>3.1722807292132484E-2</v>
      </c>
      <c r="O37" s="234">
        <v>4.0249242169080497E-2</v>
      </c>
      <c r="P37" s="234">
        <v>3.7018843360782483E-2</v>
      </c>
      <c r="Q37" s="234">
        <v>3.2809696556962691E-2</v>
      </c>
      <c r="R37" s="234">
        <v>4.14342419275264E-2</v>
      </c>
      <c r="S37" s="234">
        <v>3.6793465150519476E-2</v>
      </c>
      <c r="T37" s="234">
        <v>3.2756828549979786E-2</v>
      </c>
      <c r="U37" s="234">
        <v>2.810734614362401E-2</v>
      </c>
      <c r="V37" s="234">
        <v>4.4563508575122528E-2</v>
      </c>
      <c r="W37" s="234">
        <v>9.6241522140486133E-2</v>
      </c>
      <c r="X37" s="234">
        <v>9.9397266951174609E-2</v>
      </c>
      <c r="Y37" s="234">
        <v>0.1402550066096572</v>
      </c>
      <c r="Z37" s="234">
        <v>5.6972536923898212E-2</v>
      </c>
      <c r="AA37" s="234">
        <v>7.8931694615997181E-2</v>
      </c>
      <c r="AB37" s="234">
        <v>0.10396878434671697</v>
      </c>
      <c r="AC37" s="234">
        <v>1.5579213371661682E-2</v>
      </c>
      <c r="AD37" s="234">
        <v>0.12256065133086945</v>
      </c>
      <c r="AE37" s="234">
        <v>0.12565392858969524</v>
      </c>
      <c r="AF37" s="234">
        <v>8.6534778209065605E-2</v>
      </c>
      <c r="AG37" s="234">
        <v>9.6718610354969703E-2</v>
      </c>
      <c r="AH37" s="234">
        <v>4.4440254787364665E-2</v>
      </c>
      <c r="AI37" s="234">
        <v>5.8211501226949396E-2</v>
      </c>
      <c r="AJ37" s="234">
        <v>0.17389291765556533</v>
      </c>
      <c r="AK37" s="234">
        <v>3.2522875320579479E-2</v>
      </c>
      <c r="AL37" s="234">
        <v>0</v>
      </c>
      <c r="AM37" s="234">
        <v>3.6623164112843033E-2</v>
      </c>
      <c r="AN37" s="232">
        <v>5.6983048820227908E-2</v>
      </c>
    </row>
    <row r="38" spans="1:40">
      <c r="A38" s="151" t="s">
        <v>281</v>
      </c>
      <c r="B38" s="152" t="s">
        <v>25</v>
      </c>
      <c r="C38" s="235">
        <v>1.8109115331622443E-3</v>
      </c>
      <c r="D38" s="236">
        <v>1.8482295501101237E-4</v>
      </c>
      <c r="E38" s="236">
        <v>2.4827684844600466E-4</v>
      </c>
      <c r="F38" s="236">
        <v>2.3349437102343666E-4</v>
      </c>
      <c r="G38" s="236">
        <v>1.4646262061314923E-4</v>
      </c>
      <c r="H38" s="236">
        <v>1.5311812878933891E-4</v>
      </c>
      <c r="I38" s="236">
        <v>4.8754526307313304E-5</v>
      </c>
      <c r="J38" s="236">
        <v>9.2208584829495211E-5</v>
      </c>
      <c r="K38" s="236">
        <v>3.0680780915791334E-4</v>
      </c>
      <c r="L38" s="236">
        <v>5.5720508231428908E-5</v>
      </c>
      <c r="M38" s="236">
        <v>3.3452703731147307E-5</v>
      </c>
      <c r="N38" s="236">
        <v>8.8039978535014752E-5</v>
      </c>
      <c r="O38" s="236">
        <v>1.6004624619890166E-4</v>
      </c>
      <c r="P38" s="236">
        <v>1.3793136825497463E-4</v>
      </c>
      <c r="Q38" s="236">
        <v>9.4948727687048991E-5</v>
      </c>
      <c r="R38" s="236">
        <v>3.3429000386264425E-4</v>
      </c>
      <c r="S38" s="236">
        <v>1.2421981361482429E-4</v>
      </c>
      <c r="T38" s="236">
        <v>1.1549344574695386E-4</v>
      </c>
      <c r="U38" s="236">
        <v>1.2883248732157847E-4</v>
      </c>
      <c r="V38" s="236">
        <v>4.7902640327546529E-4</v>
      </c>
      <c r="W38" s="236">
        <v>2.9738274486545432E-4</v>
      </c>
      <c r="X38" s="236">
        <v>1.0950261101945652E-4</v>
      </c>
      <c r="Y38" s="236">
        <v>3.6613661420994021E-4</v>
      </c>
      <c r="Z38" s="236">
        <v>6.1060072644040714E-5</v>
      </c>
      <c r="AA38" s="236">
        <v>6.0647494207688728E-4</v>
      </c>
      <c r="AB38" s="236">
        <v>2.370347503968954E-4</v>
      </c>
      <c r="AC38" s="236">
        <v>5.9607667326854884E-4</v>
      </c>
      <c r="AD38" s="236">
        <v>4.5674028875979447E-4</v>
      </c>
      <c r="AE38" s="236">
        <v>5.3011521495565208E-3</v>
      </c>
      <c r="AF38" s="236">
        <v>4.1904791428172859E-4</v>
      </c>
      <c r="AG38" s="236">
        <v>1.049886654865719E-2</v>
      </c>
      <c r="AH38" s="236">
        <v>2.3109193942140685E-2</v>
      </c>
      <c r="AI38" s="236">
        <v>1.6191072778289723E-3</v>
      </c>
      <c r="AJ38" s="236">
        <v>1.8299986952662215E-3</v>
      </c>
      <c r="AK38" s="236">
        <v>1.2490526622131674E-2</v>
      </c>
      <c r="AL38" s="236">
        <v>0</v>
      </c>
      <c r="AM38" s="236">
        <v>4.4252728832815053E-3</v>
      </c>
      <c r="AN38" s="237">
        <v>2.8845833391481133E-3</v>
      </c>
    </row>
    <row r="39" spans="1:40">
      <c r="A39" s="147" t="s">
        <v>282</v>
      </c>
      <c r="B39" s="148" t="s">
        <v>46</v>
      </c>
      <c r="C39" s="233">
        <v>5.063519626706082E-4</v>
      </c>
      <c r="D39" s="234">
        <v>1.0627319913133213E-3</v>
      </c>
      <c r="E39" s="234">
        <v>7.5827271363503653E-4</v>
      </c>
      <c r="F39" s="234">
        <v>1.4097773344811269E-3</v>
      </c>
      <c r="G39" s="234">
        <v>6.9168153734725955E-4</v>
      </c>
      <c r="H39" s="234">
        <v>4.1400999479047424E-4</v>
      </c>
      <c r="I39" s="234">
        <v>1.9580446855679052E-5</v>
      </c>
      <c r="J39" s="234">
        <v>1.7420514397754796E-4</v>
      </c>
      <c r="K39" s="234">
        <v>8.7083282244111119E-4</v>
      </c>
      <c r="L39" s="234">
        <v>1.268270664777298E-4</v>
      </c>
      <c r="M39" s="234">
        <v>1.2712027417835977E-4</v>
      </c>
      <c r="N39" s="234">
        <v>5.8274081030319281E-4</v>
      </c>
      <c r="O39" s="234">
        <v>8.7129654180670717E-4</v>
      </c>
      <c r="P39" s="234">
        <v>9.255920764478559E-4</v>
      </c>
      <c r="Q39" s="234">
        <v>7.0065612844925809E-4</v>
      </c>
      <c r="R39" s="234">
        <v>5.7723103140475433E-4</v>
      </c>
      <c r="S39" s="234">
        <v>9.3553047128664552E-4</v>
      </c>
      <c r="T39" s="234">
        <v>8.9507420453889238E-4</v>
      </c>
      <c r="U39" s="234">
        <v>2.8493608509808961E-4</v>
      </c>
      <c r="V39" s="234">
        <v>8.9145347242207125E-4</v>
      </c>
      <c r="W39" s="234">
        <v>7.7030142437605831E-4</v>
      </c>
      <c r="X39" s="234">
        <v>5.4964345608987905E-5</v>
      </c>
      <c r="Y39" s="234">
        <v>9.0094290462895406E-4</v>
      </c>
      <c r="Z39" s="234">
        <v>2.5802242125867489E-3</v>
      </c>
      <c r="AA39" s="234">
        <v>1.9466079208797953E-3</v>
      </c>
      <c r="AB39" s="234">
        <v>2.761518447155244E-3</v>
      </c>
      <c r="AC39" s="234">
        <v>1.9137029273011473E-4</v>
      </c>
      <c r="AD39" s="234">
        <v>2.0020983148525411E-3</v>
      </c>
      <c r="AE39" s="234">
        <v>1.8851864969114209E-3</v>
      </c>
      <c r="AF39" s="234">
        <v>2.7840576533169179E-3</v>
      </c>
      <c r="AG39" s="234">
        <v>3.6821034942915044E-3</v>
      </c>
      <c r="AH39" s="234">
        <v>2.1793102113497132E-3</v>
      </c>
      <c r="AI39" s="234">
        <v>3.3469315910996987E-3</v>
      </c>
      <c r="AJ39" s="234">
        <v>1.4793725635276677E-3</v>
      </c>
      <c r="AK39" s="234">
        <v>1.6072107034426953E-3</v>
      </c>
      <c r="AL39" s="234">
        <v>0</v>
      </c>
      <c r="AM39" s="234">
        <v>1.4984508411266072E-4</v>
      </c>
      <c r="AN39" s="232">
        <v>1.1257883098431246E-3</v>
      </c>
    </row>
    <row r="40" spans="1:40">
      <c r="A40" s="147" t="s">
        <v>283</v>
      </c>
      <c r="B40" s="148" t="s">
        <v>47</v>
      </c>
      <c r="C40" s="233">
        <v>4.6151871597581466E-3</v>
      </c>
      <c r="D40" s="234">
        <v>7.2851048100174036E-3</v>
      </c>
      <c r="E40" s="234">
        <v>4.4953299218902483E-3</v>
      </c>
      <c r="F40" s="234">
        <v>4.597636332076575E-3</v>
      </c>
      <c r="G40" s="234">
        <v>6.0980420782384423E-3</v>
      </c>
      <c r="H40" s="234">
        <v>8.4418143260756755E-4</v>
      </c>
      <c r="I40" s="234">
        <v>4.1441347361216308E-4</v>
      </c>
      <c r="J40" s="234">
        <v>2.3214337203490833E-3</v>
      </c>
      <c r="K40" s="234">
        <v>1.4163839729703954E-2</v>
      </c>
      <c r="L40" s="234">
        <v>3.8315578382829797E-3</v>
      </c>
      <c r="M40" s="234">
        <v>2.8903136023711276E-3</v>
      </c>
      <c r="N40" s="234">
        <v>4.9358286378678104E-3</v>
      </c>
      <c r="O40" s="234">
        <v>7.013967020918283E-3</v>
      </c>
      <c r="P40" s="234">
        <v>6.3823505924999217E-3</v>
      </c>
      <c r="Q40" s="234">
        <v>2.2263839595583904E-3</v>
      </c>
      <c r="R40" s="234">
        <v>5.6699364612745309E-4</v>
      </c>
      <c r="S40" s="234">
        <v>3.9373244493984489E-3</v>
      </c>
      <c r="T40" s="234">
        <v>1.732401686204308E-3</v>
      </c>
      <c r="U40" s="234">
        <v>1.0452358369192297E-3</v>
      </c>
      <c r="V40" s="234">
        <v>1.9093845793824349E-3</v>
      </c>
      <c r="W40" s="234">
        <v>1.3279628265590175E-2</v>
      </c>
      <c r="X40" s="234">
        <v>3.1031420858159604E-3</v>
      </c>
      <c r="Y40" s="234">
        <v>6.0611379580821564E-3</v>
      </c>
      <c r="Z40" s="234">
        <v>6.8893207677519072E-3</v>
      </c>
      <c r="AA40" s="234">
        <v>3.9011874317375992E-3</v>
      </c>
      <c r="AB40" s="234">
        <v>8.9352348128146318E-3</v>
      </c>
      <c r="AC40" s="234">
        <v>1.9610633244941545E-3</v>
      </c>
      <c r="AD40" s="234">
        <v>3.5983191444902067E-3</v>
      </c>
      <c r="AE40" s="234">
        <v>4.0410639650967882E-3</v>
      </c>
      <c r="AF40" s="234">
        <v>2.8951394870454963E-4</v>
      </c>
      <c r="AG40" s="234">
        <v>6.50494981868871E-3</v>
      </c>
      <c r="AH40" s="234">
        <v>2.6045953030360007E-3</v>
      </c>
      <c r="AI40" s="234">
        <v>9.0623414543233149E-3</v>
      </c>
      <c r="AJ40" s="234">
        <v>3.3830926505953288E-3</v>
      </c>
      <c r="AK40" s="234">
        <v>3.4322337855298458E-3</v>
      </c>
      <c r="AL40" s="234">
        <v>4.9104111163349531E-4</v>
      </c>
      <c r="AM40" s="234">
        <v>0</v>
      </c>
      <c r="AN40" s="232">
        <v>3.7730639653534084E-3</v>
      </c>
    </row>
    <row r="41" spans="1:40">
      <c r="A41" s="169" t="s">
        <v>284</v>
      </c>
      <c r="B41" s="158" t="s">
        <v>55</v>
      </c>
      <c r="C41" s="238">
        <v>0.50956120265623805</v>
      </c>
      <c r="D41" s="239">
        <v>0.39025366950575263</v>
      </c>
      <c r="E41" s="239">
        <v>0.64319619274778894</v>
      </c>
      <c r="F41" s="239">
        <v>0.60954410444335383</v>
      </c>
      <c r="G41" s="239">
        <v>0.58845137511864654</v>
      </c>
      <c r="H41" s="239">
        <v>0.71596559404246729</v>
      </c>
      <c r="I41" s="239">
        <v>0.55246796984894264</v>
      </c>
      <c r="J41" s="239">
        <v>0.53906640459805477</v>
      </c>
      <c r="K41" s="239">
        <v>0.51492540973556222</v>
      </c>
      <c r="L41" s="239">
        <v>0.8573954738986086</v>
      </c>
      <c r="M41" s="239">
        <v>0.79818861972471777</v>
      </c>
      <c r="N41" s="239">
        <v>0.46463121962853648</v>
      </c>
      <c r="O41" s="239">
        <v>0.51975137890590473</v>
      </c>
      <c r="P41" s="239">
        <v>0.50567696473554691</v>
      </c>
      <c r="Q41" s="239">
        <v>0.55189766491611769</v>
      </c>
      <c r="R41" s="239">
        <v>0.62159040930247578</v>
      </c>
      <c r="S41" s="239">
        <v>0.67522286088212702</v>
      </c>
      <c r="T41" s="239">
        <v>0.55247733441127211</v>
      </c>
      <c r="U41" s="239">
        <v>0.76222448097023088</v>
      </c>
      <c r="V41" s="239">
        <v>0.51012951431977338</v>
      </c>
      <c r="W41" s="239">
        <v>0.48753599204109554</v>
      </c>
      <c r="X41" s="239">
        <v>0.53598034236396108</v>
      </c>
      <c r="Y41" s="239">
        <v>0.45793817090763478</v>
      </c>
      <c r="Z41" s="239">
        <v>0.31279941242764381</v>
      </c>
      <c r="AA41" s="239">
        <v>0.29645573145090276</v>
      </c>
      <c r="AB41" s="239">
        <v>0.31832346465934847</v>
      </c>
      <c r="AC41" s="239">
        <v>0.14858156681909143</v>
      </c>
      <c r="AD41" s="239">
        <v>0.45444172564040053</v>
      </c>
      <c r="AE41" s="239">
        <v>0.42522946005595247</v>
      </c>
      <c r="AF41" s="239">
        <v>0.27594092955935573</v>
      </c>
      <c r="AG41" s="239">
        <v>0.29539259348337099</v>
      </c>
      <c r="AH41" s="239">
        <v>0.37571569496380108</v>
      </c>
      <c r="AI41" s="239">
        <v>0.27715207960157789</v>
      </c>
      <c r="AJ41" s="239">
        <v>0.3901068589326559</v>
      </c>
      <c r="AK41" s="239">
        <v>0.36266728693594946</v>
      </c>
      <c r="AL41" s="239">
        <v>1</v>
      </c>
      <c r="AM41" s="239">
        <v>0.4531856609079814</v>
      </c>
      <c r="AN41" s="243">
        <v>0.50023096509004161</v>
      </c>
    </row>
    <row r="42" spans="1:40">
      <c r="A42" s="147" t="s">
        <v>285</v>
      </c>
      <c r="B42" s="148" t="s">
        <v>75</v>
      </c>
      <c r="C42" s="233">
        <v>3.5362589615213534E-3</v>
      </c>
      <c r="D42" s="234">
        <v>2.0161104009117935E-2</v>
      </c>
      <c r="E42" s="234">
        <v>4.9533045957698037E-3</v>
      </c>
      <c r="F42" s="234">
        <v>7.7696353346591107E-3</v>
      </c>
      <c r="G42" s="234">
        <v>9.9807189046863792E-3</v>
      </c>
      <c r="H42" s="234">
        <v>5.7507031843860874E-3</v>
      </c>
      <c r="I42" s="234">
        <v>2.079459183339666E-3</v>
      </c>
      <c r="J42" s="234">
        <v>1.4472242512783052E-2</v>
      </c>
      <c r="K42" s="234">
        <v>1.4139861854743122E-2</v>
      </c>
      <c r="L42" s="234">
        <v>5.5345922621253757E-3</v>
      </c>
      <c r="M42" s="234">
        <v>1.1533655928906313E-2</v>
      </c>
      <c r="N42" s="234">
        <v>1.060625540351191E-2</v>
      </c>
      <c r="O42" s="234">
        <v>1.0748180369730716E-2</v>
      </c>
      <c r="P42" s="234">
        <v>9.6003458770216824E-3</v>
      </c>
      <c r="Q42" s="234">
        <v>1.4749793732074336E-2</v>
      </c>
      <c r="R42" s="234">
        <v>1.13796412268955E-2</v>
      </c>
      <c r="S42" s="234">
        <v>1.1538578847694861E-2</v>
      </c>
      <c r="T42" s="234">
        <v>1.3339492983773172E-2</v>
      </c>
      <c r="U42" s="234">
        <v>5.2271195677152842E-3</v>
      </c>
      <c r="V42" s="234">
        <v>1.2154072976984127E-2</v>
      </c>
      <c r="W42" s="234">
        <v>1.2856452739221518E-2</v>
      </c>
      <c r="X42" s="234">
        <v>6.2131014548082297E-3</v>
      </c>
      <c r="Y42" s="234">
        <v>9.8239801655431152E-3</v>
      </c>
      <c r="Z42" s="234">
        <v>1.7889728997951871E-2</v>
      </c>
      <c r="AA42" s="234">
        <v>1.3946024907776402E-2</v>
      </c>
      <c r="AB42" s="234">
        <v>2.6447184078049312E-2</v>
      </c>
      <c r="AC42" s="234">
        <v>1.4065609365443541E-3</v>
      </c>
      <c r="AD42" s="234">
        <v>7.9999374784681873E-3</v>
      </c>
      <c r="AE42" s="234">
        <v>6.2034553871363413E-3</v>
      </c>
      <c r="AF42" s="234">
        <v>8.8009288065087309E-3</v>
      </c>
      <c r="AG42" s="234">
        <v>3.5887641461055143E-3</v>
      </c>
      <c r="AH42" s="234">
        <v>8.1018083274895548E-3</v>
      </c>
      <c r="AI42" s="234">
        <v>4.0481564696990095E-2</v>
      </c>
      <c r="AJ42" s="234">
        <v>8.822742420041791E-3</v>
      </c>
      <c r="AK42" s="234">
        <v>1.5333772366163605E-2</v>
      </c>
      <c r="AL42" s="234">
        <v>0</v>
      </c>
      <c r="AM42" s="234">
        <v>1.6807718560165365E-3</v>
      </c>
      <c r="AN42" s="232">
        <v>8.3911366497587889E-3</v>
      </c>
    </row>
    <row r="43" spans="1:40">
      <c r="A43" s="147" t="s">
        <v>299</v>
      </c>
      <c r="B43" s="148" t="s">
        <v>76</v>
      </c>
      <c r="C43" s="233">
        <v>0.19556086391615188</v>
      </c>
      <c r="D43" s="234">
        <v>0.31595484159132564</v>
      </c>
      <c r="E43" s="234">
        <v>0.12081471368988057</v>
      </c>
      <c r="F43" s="234">
        <v>0.28284010217361233</v>
      </c>
      <c r="G43" s="234">
        <v>0.19801368338844577</v>
      </c>
      <c r="H43" s="234">
        <v>9.2881383042730567E-2</v>
      </c>
      <c r="I43" s="234">
        <v>1.4768532381812737E-2</v>
      </c>
      <c r="J43" s="234">
        <v>0.24678140978816657</v>
      </c>
      <c r="K43" s="234">
        <v>0.2080020708164739</v>
      </c>
      <c r="L43" s="234">
        <v>5.6868638290716249E-2</v>
      </c>
      <c r="M43" s="234">
        <v>4.4776862102937312E-2</v>
      </c>
      <c r="N43" s="234">
        <v>0.33162750052171835</v>
      </c>
      <c r="O43" s="234">
        <v>0.25755382450809666</v>
      </c>
      <c r="P43" s="234">
        <v>0.29500938497935464</v>
      </c>
      <c r="Q43" s="234">
        <v>0.39366397317862151</v>
      </c>
      <c r="R43" s="234">
        <v>0.25453526011424132</v>
      </c>
      <c r="S43" s="234">
        <v>0.20095604892264265</v>
      </c>
      <c r="T43" s="234">
        <v>0.42817751342611304</v>
      </c>
      <c r="U43" s="234">
        <v>0.1782383356347251</v>
      </c>
      <c r="V43" s="234">
        <v>0.27872493436299572</v>
      </c>
      <c r="W43" s="234">
        <v>0.3777187742139147</v>
      </c>
      <c r="X43" s="234">
        <v>8.9580379177290267E-2</v>
      </c>
      <c r="Y43" s="234">
        <v>0.12970423840841647</v>
      </c>
      <c r="Z43" s="234">
        <v>0.48150403170936801</v>
      </c>
      <c r="AA43" s="234">
        <v>0.45009544620204917</v>
      </c>
      <c r="AB43" s="234">
        <v>0.44800288682035905</v>
      </c>
      <c r="AC43" s="234">
        <v>5.8643101047371977E-2</v>
      </c>
      <c r="AD43" s="234">
        <v>0.38514301351989688</v>
      </c>
      <c r="AE43" s="234">
        <v>0.2436380384024118</v>
      </c>
      <c r="AF43" s="234">
        <v>0.3450190684330523</v>
      </c>
      <c r="AG43" s="234">
        <v>0.49306628730701346</v>
      </c>
      <c r="AH43" s="234">
        <v>0.55996260886682914</v>
      </c>
      <c r="AI43" s="234">
        <v>0.7823860283078452</v>
      </c>
      <c r="AJ43" s="234">
        <v>0.38275966815034712</v>
      </c>
      <c r="AK43" s="234">
        <v>0.34043307965707242</v>
      </c>
      <c r="AL43" s="234">
        <v>0</v>
      </c>
      <c r="AM43" s="234">
        <v>6.2063212974875024E-3</v>
      </c>
      <c r="AN43" s="232">
        <v>0.25735276115917305</v>
      </c>
    </row>
    <row r="44" spans="1:40">
      <c r="A44" s="147" t="s">
        <v>300</v>
      </c>
      <c r="B44" s="148" t="s">
        <v>78</v>
      </c>
      <c r="C44" s="233">
        <v>0.14782781454624946</v>
      </c>
      <c r="D44" s="234">
        <v>0.11064734239992607</v>
      </c>
      <c r="E44" s="234">
        <v>8.5843971913395878E-2</v>
      </c>
      <c r="F44" s="234">
        <v>-7.2118921767050153E-3</v>
      </c>
      <c r="G44" s="234">
        <v>9.4609655855362976E-2</v>
      </c>
      <c r="H44" s="234">
        <v>4.5145374950557524E-2</v>
      </c>
      <c r="I44" s="234">
        <v>9.2952627585877162E-2</v>
      </c>
      <c r="J44" s="234">
        <v>5.9076268213448163E-2</v>
      </c>
      <c r="K44" s="234">
        <v>0.13878938979032984</v>
      </c>
      <c r="L44" s="234">
        <v>-1.7415714463095516E-2</v>
      </c>
      <c r="M44" s="234">
        <v>9.9090671880828096E-2</v>
      </c>
      <c r="N44" s="234">
        <v>3.6225423337208955E-2</v>
      </c>
      <c r="O44" s="234">
        <v>9.5724376476546066E-2</v>
      </c>
      <c r="P44" s="234">
        <v>7.0899546439717132E-2</v>
      </c>
      <c r="Q44" s="234">
        <v>-0.10693191193996622</v>
      </c>
      <c r="R44" s="234">
        <v>-8.9611770788093598E-2</v>
      </c>
      <c r="S44" s="234">
        <v>7.6556005667528992E-3</v>
      </c>
      <c r="T44" s="234">
        <v>-0.17797539989605587</v>
      </c>
      <c r="U44" s="234">
        <v>-3.1805637855404578E-2</v>
      </c>
      <c r="V44" s="234">
        <v>5.8060566289861081E-2</v>
      </c>
      <c r="W44" s="234">
        <v>1.718960750738973E-2</v>
      </c>
      <c r="X44" s="234">
        <v>4.5397566911634379E-2</v>
      </c>
      <c r="Y44" s="234">
        <v>0.15891014705801687</v>
      </c>
      <c r="Z44" s="234">
        <v>6.3044525004972041E-2</v>
      </c>
      <c r="AA44" s="234">
        <v>8.5601560185096695E-2</v>
      </c>
      <c r="AB44" s="234">
        <v>0.11691219622236998</v>
      </c>
      <c r="AC44" s="234">
        <v>0.33888678636346298</v>
      </c>
      <c r="AD44" s="234">
        <v>-7.1284795698723603E-3</v>
      </c>
      <c r="AE44" s="234">
        <v>7.9793039623175022E-2</v>
      </c>
      <c r="AF44" s="234">
        <v>0</v>
      </c>
      <c r="AG44" s="234">
        <v>1.225846279380252E-2</v>
      </c>
      <c r="AH44" s="234">
        <v>-7.8317820048041092E-3</v>
      </c>
      <c r="AI44" s="234">
        <v>-2.8124061668444106E-3</v>
      </c>
      <c r="AJ44" s="234">
        <v>5.0802916984655729E-2</v>
      </c>
      <c r="AK44" s="234">
        <v>3.8921410628185139E-2</v>
      </c>
      <c r="AL44" s="234">
        <v>0</v>
      </c>
      <c r="AM44" s="234">
        <v>0.4891952008550855</v>
      </c>
      <c r="AN44" s="232">
        <v>5.9153145018700788E-2</v>
      </c>
    </row>
    <row r="45" spans="1:40">
      <c r="A45" s="147" t="s">
        <v>301</v>
      </c>
      <c r="B45" s="148" t="s">
        <v>79</v>
      </c>
      <c r="C45" s="233">
        <v>0.17592038553075826</v>
      </c>
      <c r="D45" s="234">
        <v>0.10574953409213425</v>
      </c>
      <c r="E45" s="234">
        <v>5.6571230856336023E-2</v>
      </c>
      <c r="F45" s="234">
        <v>8.8956068694925061E-2</v>
      </c>
      <c r="G45" s="234">
        <v>6.9205005619912482E-2</v>
      </c>
      <c r="H45" s="234">
        <v>0.14589156262776196</v>
      </c>
      <c r="I45" s="234">
        <v>2.9778399668846673E-2</v>
      </c>
      <c r="J45" s="234">
        <v>0.11391214293952559</v>
      </c>
      <c r="K45" s="234">
        <v>8.2148744567512699E-2</v>
      </c>
      <c r="L45" s="234">
        <v>8.0148091450367442E-2</v>
      </c>
      <c r="M45" s="234">
        <v>6.6090834126441192E-2</v>
      </c>
      <c r="N45" s="234">
        <v>0.11325434889544764</v>
      </c>
      <c r="O45" s="234">
        <v>0.10479027969873085</v>
      </c>
      <c r="P45" s="234">
        <v>0.10739005619694986</v>
      </c>
      <c r="Q45" s="234">
        <v>0.17947273989287166</v>
      </c>
      <c r="R45" s="234">
        <v>0.21712588558304466</v>
      </c>
      <c r="S45" s="234">
        <v>0.12125129280107362</v>
      </c>
      <c r="T45" s="234">
        <v>0.24722815730207309</v>
      </c>
      <c r="U45" s="234">
        <v>0.10682587666334674</v>
      </c>
      <c r="V45" s="234">
        <v>0.10897850674516835</v>
      </c>
      <c r="W45" s="234">
        <v>5.7690100155925655E-2</v>
      </c>
      <c r="X45" s="234">
        <v>0.28065647028346258</v>
      </c>
      <c r="Y45" s="234">
        <v>0.2551217987043975</v>
      </c>
      <c r="Z45" s="234">
        <v>7.6877248319103419E-2</v>
      </c>
      <c r="AA45" s="234">
        <v>9.6071065999963942E-2</v>
      </c>
      <c r="AB45" s="234">
        <v>8.4966357178718269E-2</v>
      </c>
      <c r="AC45" s="234">
        <v>0.37989296121633503</v>
      </c>
      <c r="AD45" s="234">
        <v>0.11567802999777972</v>
      </c>
      <c r="AE45" s="234">
        <v>0.21298264779196266</v>
      </c>
      <c r="AF45" s="234">
        <v>0.36846859115020991</v>
      </c>
      <c r="AG45" s="234">
        <v>0.18813576609568591</v>
      </c>
      <c r="AH45" s="234">
        <v>6.6872642734292817E-2</v>
      </c>
      <c r="AI45" s="234">
        <v>-0.11890278626230831</v>
      </c>
      <c r="AJ45" s="234">
        <v>0.11576618496405015</v>
      </c>
      <c r="AK45" s="234">
        <v>0.15512367562131757</v>
      </c>
      <c r="AL45" s="234">
        <v>0</v>
      </c>
      <c r="AM45" s="234">
        <v>2.4561489471531139E-2</v>
      </c>
      <c r="AN45" s="232">
        <v>0.12626543049076402</v>
      </c>
    </row>
    <row r="46" spans="1:40">
      <c r="A46" s="147" t="s">
        <v>302</v>
      </c>
      <c r="B46" s="148" t="s">
        <v>303</v>
      </c>
      <c r="C46" s="233">
        <v>2.6013832082202492E-2</v>
      </c>
      <c r="D46" s="234">
        <v>5.7248910314661082E-2</v>
      </c>
      <c r="E46" s="234">
        <v>9.0529642938371957E-2</v>
      </c>
      <c r="F46" s="234">
        <v>1.8104184307239819E-2</v>
      </c>
      <c r="G46" s="234">
        <v>3.9741450953211806E-2</v>
      </c>
      <c r="H46" s="234">
        <v>-5.6309238037830891E-3</v>
      </c>
      <c r="I46" s="234">
        <v>0.3137649440486765</v>
      </c>
      <c r="J46" s="234">
        <v>2.6693334070201066E-2</v>
      </c>
      <c r="K46" s="234">
        <v>4.1998337897303853E-2</v>
      </c>
      <c r="L46" s="234">
        <v>1.7471075484177066E-2</v>
      </c>
      <c r="M46" s="234">
        <v>-1.9679389287440684E-2</v>
      </c>
      <c r="N46" s="234">
        <v>4.3662239513460335E-2</v>
      </c>
      <c r="O46" s="234">
        <v>1.1436140353391666E-2</v>
      </c>
      <c r="P46" s="234">
        <v>1.1428138160447252E-2</v>
      </c>
      <c r="Q46" s="234">
        <v>-3.2848985685660775E-2</v>
      </c>
      <c r="R46" s="234">
        <v>-1.5011550526811909E-2</v>
      </c>
      <c r="S46" s="234">
        <v>-1.662050015111562E-2</v>
      </c>
      <c r="T46" s="234">
        <v>-6.3247098227175613E-2</v>
      </c>
      <c r="U46" s="234">
        <v>-2.0707353831256006E-2</v>
      </c>
      <c r="V46" s="234">
        <v>3.1953627311348223E-2</v>
      </c>
      <c r="W46" s="234">
        <v>5.0653237609650167E-2</v>
      </c>
      <c r="X46" s="234">
        <v>4.2291868344627295E-2</v>
      </c>
      <c r="Y46" s="234">
        <v>3.6451848235687756E-2</v>
      </c>
      <c r="Z46" s="234">
        <v>4.7888542687969077E-2</v>
      </c>
      <c r="AA46" s="234">
        <v>5.8556854149706274E-2</v>
      </c>
      <c r="AB46" s="234">
        <v>1.7069470263375713E-2</v>
      </c>
      <c r="AC46" s="234">
        <v>7.2883579571681997E-2</v>
      </c>
      <c r="AD46" s="234">
        <v>4.578126355247087E-2</v>
      </c>
      <c r="AE46" s="234">
        <v>3.2159872693215935E-2</v>
      </c>
      <c r="AF46" s="234">
        <v>1.7704820508732655E-3</v>
      </c>
      <c r="AG46" s="234">
        <v>7.9867316463833292E-3</v>
      </c>
      <c r="AH46" s="234">
        <v>1.1283552001458702E-2</v>
      </c>
      <c r="AI46" s="234">
        <v>3.8189447199759786E-2</v>
      </c>
      <c r="AJ46" s="234">
        <v>5.1772870235628633E-2</v>
      </c>
      <c r="AK46" s="234">
        <v>8.7525704325447123E-2</v>
      </c>
      <c r="AL46" s="234">
        <v>0</v>
      </c>
      <c r="AM46" s="234">
        <v>2.7660946724659938E-2</v>
      </c>
      <c r="AN46" s="232">
        <v>5.1670766475648444E-2</v>
      </c>
    </row>
    <row r="47" spans="1:40">
      <c r="A47" s="147" t="s">
        <v>304</v>
      </c>
      <c r="B47" s="148" t="s">
        <v>81</v>
      </c>
      <c r="C47" s="233">
        <v>-5.8420357693121407E-2</v>
      </c>
      <c r="D47" s="234">
        <v>-1.5401912917584366E-5</v>
      </c>
      <c r="E47" s="234">
        <v>-1.9090567415431287E-3</v>
      </c>
      <c r="F47" s="234">
        <v>-2.2027770851267607E-6</v>
      </c>
      <c r="G47" s="234">
        <v>-1.889840265976119E-6</v>
      </c>
      <c r="H47" s="234">
        <v>-3.6940441203700578E-6</v>
      </c>
      <c r="I47" s="234">
        <v>-5.8119327174955141E-3</v>
      </c>
      <c r="J47" s="234">
        <v>-1.8021221790780824E-6</v>
      </c>
      <c r="K47" s="234">
        <v>-3.8146619255868447E-6</v>
      </c>
      <c r="L47" s="234">
        <v>-2.156922899281119E-6</v>
      </c>
      <c r="M47" s="234">
        <v>-1.2544763899180241E-6</v>
      </c>
      <c r="N47" s="234">
        <v>-6.9872998837313296E-6</v>
      </c>
      <c r="O47" s="234">
        <v>-4.1803124007175797E-6</v>
      </c>
      <c r="P47" s="234">
        <v>-4.436389037440704E-6</v>
      </c>
      <c r="Q47" s="234">
        <v>-3.2740940581741033E-6</v>
      </c>
      <c r="R47" s="234">
        <v>-7.8749117517701822E-6</v>
      </c>
      <c r="S47" s="234">
        <v>-3.881869175463259E-6</v>
      </c>
      <c r="T47" s="234">
        <v>0</v>
      </c>
      <c r="U47" s="234">
        <v>-2.8211493574068276E-6</v>
      </c>
      <c r="V47" s="234">
        <v>-1.2220061308047585E-6</v>
      </c>
      <c r="W47" s="234">
        <v>-3.6441642671972601E-3</v>
      </c>
      <c r="X47" s="234">
        <v>-1.1972853578391939E-4</v>
      </c>
      <c r="Y47" s="234">
        <v>-4.7950183479696554E-2</v>
      </c>
      <c r="Z47" s="234">
        <v>-3.4891470082308982E-6</v>
      </c>
      <c r="AA47" s="234">
        <v>-7.2668289549526353E-4</v>
      </c>
      <c r="AB47" s="234">
        <v>-1.1721559222220715E-2</v>
      </c>
      <c r="AC47" s="234">
        <v>-2.9455595448772979E-4</v>
      </c>
      <c r="AD47" s="234">
        <v>-1.915490619143811E-3</v>
      </c>
      <c r="AE47" s="234">
        <v>-6.5139538541858673E-6</v>
      </c>
      <c r="AF47" s="234">
        <v>0</v>
      </c>
      <c r="AG47" s="234">
        <v>-4.2860547236163666E-4</v>
      </c>
      <c r="AH47" s="234">
        <v>-1.4104524889067226E-2</v>
      </c>
      <c r="AI47" s="234">
        <v>-1.6493927377020327E-2</v>
      </c>
      <c r="AJ47" s="234">
        <v>-3.1241687379268578E-5</v>
      </c>
      <c r="AK47" s="234">
        <v>-4.9295341352894217E-6</v>
      </c>
      <c r="AL47" s="234">
        <v>0</v>
      </c>
      <c r="AM47" s="234">
        <v>-2.4903911127621293E-3</v>
      </c>
      <c r="AN47" s="232">
        <v>-3.0642048840864118E-3</v>
      </c>
    </row>
    <row r="48" spans="1:40">
      <c r="A48" s="169" t="s">
        <v>305</v>
      </c>
      <c r="B48" s="158" t="s">
        <v>82</v>
      </c>
      <c r="C48" s="238">
        <v>0.490438797343762</v>
      </c>
      <c r="D48" s="239">
        <v>0.60974633049424742</v>
      </c>
      <c r="E48" s="239">
        <v>0.35680380725221111</v>
      </c>
      <c r="F48" s="239">
        <v>0.39045589555664617</v>
      </c>
      <c r="G48" s="239">
        <v>0.41154862488135346</v>
      </c>
      <c r="H48" s="239">
        <v>0.28403440595753265</v>
      </c>
      <c r="I48" s="239">
        <v>0.44753203015105719</v>
      </c>
      <c r="J48" s="239">
        <v>0.46093359540194534</v>
      </c>
      <c r="K48" s="239">
        <v>0.48507459026443778</v>
      </c>
      <c r="L48" s="239">
        <v>0.14260452610139132</v>
      </c>
      <c r="M48" s="239">
        <v>0.20181138027528231</v>
      </c>
      <c r="N48" s="239">
        <v>0.5353687803714634</v>
      </c>
      <c r="O48" s="239">
        <v>0.48024862109409522</v>
      </c>
      <c r="P48" s="239">
        <v>0.4943230352644532</v>
      </c>
      <c r="Q48" s="239">
        <v>0.44810233508388225</v>
      </c>
      <c r="R48" s="239">
        <v>0.37840959069752428</v>
      </c>
      <c r="S48" s="239">
        <v>0.32477713911787293</v>
      </c>
      <c r="T48" s="239">
        <v>0.44752266558872783</v>
      </c>
      <c r="U48" s="239">
        <v>0.23777551902976915</v>
      </c>
      <c r="V48" s="239">
        <v>0.48987048568022673</v>
      </c>
      <c r="W48" s="239">
        <v>0.51246400795890446</v>
      </c>
      <c r="X48" s="239">
        <v>0.46401965763603886</v>
      </c>
      <c r="Y48" s="239">
        <v>0.54206182909236511</v>
      </c>
      <c r="Z48" s="239">
        <v>0.68720058757235625</v>
      </c>
      <c r="AA48" s="239">
        <v>0.70354426854909724</v>
      </c>
      <c r="AB48" s="239">
        <v>0.68167653534065153</v>
      </c>
      <c r="AC48" s="239">
        <v>0.8514184331809086</v>
      </c>
      <c r="AD48" s="239">
        <v>0.54555827435959958</v>
      </c>
      <c r="AE48" s="239">
        <v>0.57477053994404759</v>
      </c>
      <c r="AF48" s="239">
        <v>0.72405907044064421</v>
      </c>
      <c r="AG48" s="239">
        <v>0.70460740651662912</v>
      </c>
      <c r="AH48" s="239">
        <v>0.62428430503619881</v>
      </c>
      <c r="AI48" s="239">
        <v>0.72284792039842194</v>
      </c>
      <c r="AJ48" s="239">
        <v>0.60989314106734427</v>
      </c>
      <c r="AK48" s="239">
        <v>0.63733271306405059</v>
      </c>
      <c r="AL48" s="239">
        <v>0</v>
      </c>
      <c r="AM48" s="239">
        <v>0.54681433909201849</v>
      </c>
      <c r="AN48" s="243">
        <v>0.49976903490995861</v>
      </c>
    </row>
    <row r="49" spans="1:40">
      <c r="A49" s="169" t="s">
        <v>291</v>
      </c>
      <c r="B49" s="158" t="s">
        <v>425</v>
      </c>
      <c r="C49" s="240">
        <v>1</v>
      </c>
      <c r="D49" s="241">
        <v>1</v>
      </c>
      <c r="E49" s="241">
        <v>1</v>
      </c>
      <c r="F49" s="241">
        <v>1</v>
      </c>
      <c r="G49" s="241">
        <v>1</v>
      </c>
      <c r="H49" s="241">
        <v>1</v>
      </c>
      <c r="I49" s="241">
        <v>1</v>
      </c>
      <c r="J49" s="241">
        <v>1</v>
      </c>
      <c r="K49" s="241">
        <v>1</v>
      </c>
      <c r="L49" s="241">
        <v>1</v>
      </c>
      <c r="M49" s="241">
        <v>1</v>
      </c>
      <c r="N49" s="241">
        <v>1</v>
      </c>
      <c r="O49" s="241">
        <v>1</v>
      </c>
      <c r="P49" s="241">
        <v>1</v>
      </c>
      <c r="Q49" s="241">
        <v>1</v>
      </c>
      <c r="R49" s="241">
        <v>1</v>
      </c>
      <c r="S49" s="241">
        <v>1</v>
      </c>
      <c r="T49" s="241">
        <v>1</v>
      </c>
      <c r="U49" s="241">
        <v>1</v>
      </c>
      <c r="V49" s="241">
        <v>1</v>
      </c>
      <c r="W49" s="241">
        <v>1</v>
      </c>
      <c r="X49" s="241">
        <v>1</v>
      </c>
      <c r="Y49" s="241">
        <v>1</v>
      </c>
      <c r="Z49" s="241">
        <v>1</v>
      </c>
      <c r="AA49" s="241">
        <v>1</v>
      </c>
      <c r="AB49" s="241">
        <v>1</v>
      </c>
      <c r="AC49" s="241">
        <v>1</v>
      </c>
      <c r="AD49" s="241">
        <v>1</v>
      </c>
      <c r="AE49" s="241">
        <v>1</v>
      </c>
      <c r="AF49" s="241">
        <v>1</v>
      </c>
      <c r="AG49" s="241">
        <v>1</v>
      </c>
      <c r="AH49" s="241">
        <v>1</v>
      </c>
      <c r="AI49" s="241">
        <v>1</v>
      </c>
      <c r="AJ49" s="241">
        <v>1</v>
      </c>
      <c r="AK49" s="241">
        <v>1</v>
      </c>
      <c r="AL49" s="241">
        <v>1</v>
      </c>
      <c r="AM49" s="241">
        <v>1</v>
      </c>
      <c r="AN49" s="244">
        <v>1</v>
      </c>
    </row>
  </sheetData>
  <phoneticPr fontId="2"/>
  <pageMargins left="0.78740157480314965" right="0.78740157480314965" top="0.78740157480314965" bottom="0.78740157480314965" header="0.51181102362204722" footer="0.51181102362204722"/>
  <pageSetup paperSize="9" scale="53" orientation="portrait" r:id="rId1"/>
  <headerFooter alignWithMargins="0"/>
  <colBreaks count="1" manualBreakCount="1">
    <brk id="1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4D738-EF09-4C57-9605-7A912BF97B83}">
  <sheetPr codeName="Sheet19"/>
  <dimension ref="A1:AO42"/>
  <sheetViews>
    <sheetView zoomScaleNormal="100" workbookViewId="0">
      <pane xSplit="3" ySplit="4" topLeftCell="D5" activePane="bottomRight" state="frozen"/>
      <selection activeCell="A9" sqref="A9:B11"/>
      <selection pane="topRight" activeCell="A9" sqref="A9:B11"/>
      <selection pane="bottomLeft" activeCell="A9" sqref="A9:B11"/>
      <selection pane="bottomRight"/>
    </sheetView>
  </sheetViews>
  <sheetFormatPr defaultRowHeight="13.5"/>
  <cols>
    <col min="1" max="1" width="6.5" style="93" customWidth="1"/>
    <col min="2" max="2" width="26.625" style="94" bestFit="1" customWidth="1"/>
    <col min="3" max="41" width="13.125" style="94" customWidth="1"/>
    <col min="42" max="16384" width="9" style="94"/>
  </cols>
  <sheetData>
    <row r="1" spans="1:41" ht="28.5" customHeight="1">
      <c r="A1" s="126" t="s">
        <v>421</v>
      </c>
      <c r="C1" s="120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</row>
    <row r="2" spans="1:41">
      <c r="A2" s="128"/>
      <c r="B2" s="129"/>
      <c r="C2" s="130" t="s">
        <v>5</v>
      </c>
      <c r="D2" s="130" t="s">
        <v>6</v>
      </c>
      <c r="E2" s="130" t="s">
        <v>7</v>
      </c>
      <c r="F2" s="130" t="s">
        <v>8</v>
      </c>
      <c r="G2" s="130" t="s">
        <v>9</v>
      </c>
      <c r="H2" s="130" t="s">
        <v>10</v>
      </c>
      <c r="I2" s="130" t="s">
        <v>11</v>
      </c>
      <c r="J2" s="130" t="s">
        <v>12</v>
      </c>
      <c r="K2" s="130" t="s">
        <v>13</v>
      </c>
      <c r="L2" s="130" t="s">
        <v>14</v>
      </c>
      <c r="M2" s="130" t="s">
        <v>15</v>
      </c>
      <c r="N2" s="130" t="s">
        <v>16</v>
      </c>
      <c r="O2" s="130" t="s">
        <v>17</v>
      </c>
      <c r="P2" s="130" t="s">
        <v>18</v>
      </c>
      <c r="Q2" s="130" t="s">
        <v>19</v>
      </c>
      <c r="R2" s="130" t="s">
        <v>20</v>
      </c>
      <c r="S2" s="130" t="s">
        <v>21</v>
      </c>
      <c r="T2" s="130" t="s">
        <v>56</v>
      </c>
      <c r="U2" s="130" t="s">
        <v>22</v>
      </c>
      <c r="V2" s="130" t="s">
        <v>77</v>
      </c>
      <c r="W2" s="130" t="s">
        <v>80</v>
      </c>
      <c r="X2" s="130" t="s">
        <v>269</v>
      </c>
      <c r="Y2" s="130" t="s">
        <v>270</v>
      </c>
      <c r="Z2" s="130" t="s">
        <v>271</v>
      </c>
      <c r="AA2" s="130" t="s">
        <v>272</v>
      </c>
      <c r="AB2" s="130" t="s">
        <v>273</v>
      </c>
      <c r="AC2" s="130" t="s">
        <v>274</v>
      </c>
      <c r="AD2" s="130" t="s">
        <v>83</v>
      </c>
      <c r="AE2" s="130" t="s">
        <v>275</v>
      </c>
      <c r="AF2" s="130" t="s">
        <v>276</v>
      </c>
      <c r="AG2" s="130" t="s">
        <v>277</v>
      </c>
      <c r="AH2" s="130" t="s">
        <v>278</v>
      </c>
      <c r="AI2" s="130" t="s">
        <v>279</v>
      </c>
      <c r="AJ2" s="130" t="s">
        <v>280</v>
      </c>
      <c r="AK2" s="130" t="s">
        <v>281</v>
      </c>
      <c r="AL2" s="130" t="s">
        <v>282</v>
      </c>
      <c r="AM2" s="130" t="s">
        <v>283</v>
      </c>
      <c r="AN2" s="130"/>
      <c r="AO2" s="130"/>
    </row>
    <row r="3" spans="1:41" ht="31.5" customHeight="1">
      <c r="A3" s="133"/>
      <c r="B3" s="134"/>
      <c r="C3" s="135" t="s">
        <v>349</v>
      </c>
      <c r="D3" s="135" t="s">
        <v>31</v>
      </c>
      <c r="E3" s="135" t="s">
        <v>52</v>
      </c>
      <c r="F3" s="135" t="s">
        <v>32</v>
      </c>
      <c r="G3" s="135" t="s">
        <v>23</v>
      </c>
      <c r="H3" s="135" t="s">
        <v>33</v>
      </c>
      <c r="I3" s="135" t="s">
        <v>34</v>
      </c>
      <c r="J3" s="135" t="s">
        <v>350</v>
      </c>
      <c r="K3" s="135" t="s">
        <v>35</v>
      </c>
      <c r="L3" s="135" t="s">
        <v>36</v>
      </c>
      <c r="M3" s="135" t="s">
        <v>37</v>
      </c>
      <c r="N3" s="135" t="s">
        <v>38</v>
      </c>
      <c r="O3" s="135" t="s">
        <v>292</v>
      </c>
      <c r="P3" s="135" t="s">
        <v>293</v>
      </c>
      <c r="Q3" s="135" t="s">
        <v>294</v>
      </c>
      <c r="R3" s="135" t="s">
        <v>53</v>
      </c>
      <c r="S3" s="135" t="s">
        <v>29</v>
      </c>
      <c r="T3" s="135" t="s">
        <v>351</v>
      </c>
      <c r="U3" s="135" t="s">
        <v>39</v>
      </c>
      <c r="V3" s="135" t="s">
        <v>27</v>
      </c>
      <c r="W3" s="135" t="s">
        <v>30</v>
      </c>
      <c r="X3" s="135" t="s">
        <v>422</v>
      </c>
      <c r="Y3" s="135" t="s">
        <v>295</v>
      </c>
      <c r="Z3" s="135" t="s">
        <v>296</v>
      </c>
      <c r="AA3" s="135" t="s">
        <v>41</v>
      </c>
      <c r="AB3" s="135" t="s">
        <v>42</v>
      </c>
      <c r="AC3" s="135" t="s">
        <v>43</v>
      </c>
      <c r="AD3" s="135" t="s">
        <v>297</v>
      </c>
      <c r="AE3" s="135" t="s">
        <v>54</v>
      </c>
      <c r="AF3" s="135" t="s">
        <v>44</v>
      </c>
      <c r="AG3" s="135" t="s">
        <v>45</v>
      </c>
      <c r="AH3" s="135" t="s">
        <v>298</v>
      </c>
      <c r="AI3" s="135" t="s">
        <v>352</v>
      </c>
      <c r="AJ3" s="135" t="s">
        <v>24</v>
      </c>
      <c r="AK3" s="135" t="s">
        <v>25</v>
      </c>
      <c r="AL3" s="135" t="s">
        <v>46</v>
      </c>
      <c r="AM3" s="135" t="s">
        <v>47</v>
      </c>
      <c r="AN3" s="135" t="s">
        <v>454</v>
      </c>
      <c r="AO3" s="135" t="s">
        <v>455</v>
      </c>
    </row>
    <row r="4" spans="1:41">
      <c r="A4" s="139" t="s">
        <v>5</v>
      </c>
      <c r="B4" s="140" t="s">
        <v>349</v>
      </c>
      <c r="C4" s="230">
        <v>1.0510623139073374</v>
      </c>
      <c r="D4" s="231">
        <v>6.1019036000569685E-5</v>
      </c>
      <c r="E4" s="231">
        <v>7.5578351973095328E-2</v>
      </c>
      <c r="F4" s="231">
        <v>1.3768341569302034E-3</v>
      </c>
      <c r="G4" s="231">
        <v>1.8548526358586812E-2</v>
      </c>
      <c r="H4" s="231">
        <v>4.6088890938865158E-4</v>
      </c>
      <c r="I4" s="231">
        <v>1.1864360722204016E-5</v>
      </c>
      <c r="J4" s="231">
        <v>1.3192040374893764E-3</v>
      </c>
      <c r="K4" s="231">
        <v>1.2158311656342585E-4</v>
      </c>
      <c r="L4" s="231">
        <v>6.9802392560755461E-5</v>
      </c>
      <c r="M4" s="231">
        <v>2.6982221544443723E-5</v>
      </c>
      <c r="N4" s="231">
        <v>5.1807170846130592E-5</v>
      </c>
      <c r="O4" s="231">
        <v>5.3698254119037695E-5</v>
      </c>
      <c r="P4" s="231">
        <v>4.5032826564111988E-5</v>
      </c>
      <c r="Q4" s="231">
        <v>6.8916611835330571E-5</v>
      </c>
      <c r="R4" s="231">
        <v>5.728658050488792E-5</v>
      </c>
      <c r="S4" s="231">
        <v>6.0981106264642482E-5</v>
      </c>
      <c r="T4" s="231">
        <v>5.7504134319787244E-5</v>
      </c>
      <c r="U4" s="231">
        <v>5.4784382368903056E-5</v>
      </c>
      <c r="V4" s="231">
        <v>4.9895493336252154E-3</v>
      </c>
      <c r="W4" s="231">
        <v>6.434660019190504E-4</v>
      </c>
      <c r="X4" s="231">
        <v>6.6761155367015294E-5</v>
      </c>
      <c r="Y4" s="231">
        <v>9.4773243800438939E-5</v>
      </c>
      <c r="Z4" s="231">
        <v>6.8839104191148394E-5</v>
      </c>
      <c r="AA4" s="231">
        <v>1.4453030236084285E-4</v>
      </c>
      <c r="AB4" s="231">
        <v>8.1906871383511962E-5</v>
      </c>
      <c r="AC4" s="231">
        <v>2.455286276490185E-5</v>
      </c>
      <c r="AD4" s="231">
        <v>7.4572714463104026E-5</v>
      </c>
      <c r="AE4" s="231">
        <v>1.3144607619430091E-4</v>
      </c>
      <c r="AF4" s="231">
        <v>7.4282720030063518E-5</v>
      </c>
      <c r="AG4" s="231">
        <v>7.6842480091409869E-4</v>
      </c>
      <c r="AH4" s="231">
        <v>1.0735781779260699E-3</v>
      </c>
      <c r="AI4" s="231">
        <v>6.9277986652300507E-4</v>
      </c>
      <c r="AJ4" s="231">
        <v>7.9635285267015406E-5</v>
      </c>
      <c r="AK4" s="231">
        <v>6.5524635524566504E-3</v>
      </c>
      <c r="AL4" s="231">
        <v>2.5403051531677321E-3</v>
      </c>
      <c r="AM4" s="231">
        <v>1.6251015245073006E-4</v>
      </c>
      <c r="AN4" s="232">
        <v>1.1673517589118472</v>
      </c>
      <c r="AO4" s="232">
        <v>0.8361844428498626</v>
      </c>
    </row>
    <row r="5" spans="1:41">
      <c r="A5" s="147" t="s">
        <v>6</v>
      </c>
      <c r="B5" s="148" t="s">
        <v>31</v>
      </c>
      <c r="C5" s="233">
        <v>3.2497619016874933E-5</v>
      </c>
      <c r="D5" s="234">
        <v>1.0000878062373324</v>
      </c>
      <c r="E5" s="234">
        <v>2.6582461301112249E-5</v>
      </c>
      <c r="F5" s="234">
        <v>3.5766462082216677E-5</v>
      </c>
      <c r="G5" s="234">
        <v>5.2766079933022518E-5</v>
      </c>
      <c r="H5" s="234">
        <v>3.4518691922647427E-4</v>
      </c>
      <c r="I5" s="234">
        <v>2.4843850298492355E-3</v>
      </c>
      <c r="J5" s="234">
        <v>5.3661311387667929E-5</v>
      </c>
      <c r="K5" s="234">
        <v>3.4519341533069929E-4</v>
      </c>
      <c r="L5" s="234">
        <v>1.243563329718745E-3</v>
      </c>
      <c r="M5" s="234">
        <v>2.9894060992770861E-3</v>
      </c>
      <c r="N5" s="234">
        <v>2.4359908135062217E-4</v>
      </c>
      <c r="O5" s="234">
        <v>1.5880060429605312E-4</v>
      </c>
      <c r="P5" s="234">
        <v>1.1873045005342053E-4</v>
      </c>
      <c r="Q5" s="234">
        <v>5.4945789056323274E-5</v>
      </c>
      <c r="R5" s="234">
        <v>6.3432778873238758E-5</v>
      </c>
      <c r="S5" s="234">
        <v>8.0913274997128194E-5</v>
      </c>
      <c r="T5" s="234">
        <v>3.5805586785755673E-5</v>
      </c>
      <c r="U5" s="234">
        <v>1.0672018625168094E-4</v>
      </c>
      <c r="V5" s="234">
        <v>4.6907225010702125E-5</v>
      </c>
      <c r="W5" s="234">
        <v>7.1866058076819252E-5</v>
      </c>
      <c r="X5" s="234">
        <v>1.0644220275092459E-3</v>
      </c>
      <c r="Y5" s="234">
        <v>5.9101297380088648E-5</v>
      </c>
      <c r="Z5" s="234">
        <v>6.7365490085494095E-5</v>
      </c>
      <c r="AA5" s="234">
        <v>2.7247851779797044E-5</v>
      </c>
      <c r="AB5" s="234">
        <v>1.0600888109369268E-5</v>
      </c>
      <c r="AC5" s="234">
        <v>3.9916649824922994E-6</v>
      </c>
      <c r="AD5" s="234">
        <v>1.2918446560297378E-4</v>
      </c>
      <c r="AE5" s="234">
        <v>1.1714578609691462E-5</v>
      </c>
      <c r="AF5" s="234">
        <v>2.729748000228607E-5</v>
      </c>
      <c r="AG5" s="234">
        <v>2.2948719406480399E-5</v>
      </c>
      <c r="AH5" s="234">
        <v>3.7346168268594518E-5</v>
      </c>
      <c r="AI5" s="234">
        <v>1.225889428441319E-5</v>
      </c>
      <c r="AJ5" s="234">
        <v>1.4598059620474073E-5</v>
      </c>
      <c r="AK5" s="234">
        <v>2.9556502577233641E-5</v>
      </c>
      <c r="AL5" s="234">
        <v>2.5468814184311473E-5</v>
      </c>
      <c r="AM5" s="234">
        <v>4.0842708874717023E-5</v>
      </c>
      <c r="AN5" s="232">
        <v>1.0102624816104848</v>
      </c>
      <c r="AO5" s="232">
        <v>0.72365999697043804</v>
      </c>
    </row>
    <row r="6" spans="1:41">
      <c r="A6" s="147" t="s">
        <v>7</v>
      </c>
      <c r="B6" s="148" t="s">
        <v>52</v>
      </c>
      <c r="C6" s="233">
        <v>3.7154367326086471E-2</v>
      </c>
      <c r="D6" s="234">
        <v>3.0885354238046563E-5</v>
      </c>
      <c r="E6" s="234">
        <v>1.0556242372391254</v>
      </c>
      <c r="F6" s="234">
        <v>4.1905590468602053E-4</v>
      </c>
      <c r="G6" s="234">
        <v>1.1162530281014532E-3</v>
      </c>
      <c r="H6" s="234">
        <v>1.0771335620353504E-3</v>
      </c>
      <c r="I6" s="234">
        <v>5.9997924292386643E-6</v>
      </c>
      <c r="J6" s="234">
        <v>1.3893174729385884E-4</v>
      </c>
      <c r="K6" s="234">
        <v>2.8349242570568841E-4</v>
      </c>
      <c r="L6" s="234">
        <v>2.9645131241302902E-5</v>
      </c>
      <c r="M6" s="234">
        <v>1.0992443322267929E-5</v>
      </c>
      <c r="N6" s="234">
        <v>2.551134468107525E-5</v>
      </c>
      <c r="O6" s="234">
        <v>2.9349231948519849E-5</v>
      </c>
      <c r="P6" s="234">
        <v>2.4506692121197318E-5</v>
      </c>
      <c r="Q6" s="234">
        <v>2.2406984695783245E-5</v>
      </c>
      <c r="R6" s="234">
        <v>2.8100872823617505E-5</v>
      </c>
      <c r="S6" s="234">
        <v>2.5272327476954118E-5</v>
      </c>
      <c r="T6" s="234">
        <v>2.0640813636572954E-5</v>
      </c>
      <c r="U6" s="234">
        <v>2.3168974137826884E-5</v>
      </c>
      <c r="V6" s="234">
        <v>5.9076992980352616E-4</v>
      </c>
      <c r="W6" s="234">
        <v>7.4964999907392504E-5</v>
      </c>
      <c r="X6" s="234">
        <v>2.0985517770007177E-5</v>
      </c>
      <c r="Y6" s="234">
        <v>3.9935233585794881E-5</v>
      </c>
      <c r="Z6" s="234">
        <v>2.9434239811055128E-5</v>
      </c>
      <c r="AA6" s="234">
        <v>6.6470096912691894E-5</v>
      </c>
      <c r="AB6" s="234">
        <v>3.4021474184138696E-5</v>
      </c>
      <c r="AC6" s="234">
        <v>1.7717587383299253E-5</v>
      </c>
      <c r="AD6" s="234">
        <v>3.14625088011681E-5</v>
      </c>
      <c r="AE6" s="234">
        <v>1.2820174025218007E-4</v>
      </c>
      <c r="AF6" s="234">
        <v>1.9633499605273272E-4</v>
      </c>
      <c r="AG6" s="234">
        <v>1.4750529227927445E-3</v>
      </c>
      <c r="AH6" s="234">
        <v>2.1678279631369276E-3</v>
      </c>
      <c r="AI6" s="234">
        <v>3.2158515652974337E-4</v>
      </c>
      <c r="AJ6" s="234">
        <v>5.7718268919734143E-5</v>
      </c>
      <c r="AK6" s="234">
        <v>2.0177053971370575E-2</v>
      </c>
      <c r="AL6" s="234">
        <v>1.9067567537229372E-4</v>
      </c>
      <c r="AM6" s="234">
        <v>1.3556041032646976E-3</v>
      </c>
      <c r="AN6" s="232">
        <v>1.1230657675816369</v>
      </c>
      <c r="AO6" s="232">
        <v>0.80446199355058323</v>
      </c>
    </row>
    <row r="7" spans="1:41">
      <c r="A7" s="147" t="s">
        <v>8</v>
      </c>
      <c r="B7" s="148" t="s">
        <v>32</v>
      </c>
      <c r="C7" s="233">
        <v>6.6198131190667807E-4</v>
      </c>
      <c r="D7" s="234">
        <v>6.6620530057459268E-4</v>
      </c>
      <c r="E7" s="234">
        <v>4.0291322642677639E-4</v>
      </c>
      <c r="F7" s="234">
        <v>1.0621927243640252</v>
      </c>
      <c r="G7" s="234">
        <v>1.0515537165128525E-3</v>
      </c>
      <c r="H7" s="234">
        <v>3.2460485075999163E-4</v>
      </c>
      <c r="I7" s="234">
        <v>4.2737633833082747E-5</v>
      </c>
      <c r="J7" s="234">
        <v>8.2886856608133412E-4</v>
      </c>
      <c r="K7" s="234">
        <v>9.0444222561925699E-4</v>
      </c>
      <c r="L7" s="234">
        <v>2.2072051101177357E-4</v>
      </c>
      <c r="M7" s="234">
        <v>1.4495657557073559E-4</v>
      </c>
      <c r="N7" s="234">
        <v>3.7852801889311498E-4</v>
      </c>
      <c r="O7" s="234">
        <v>4.5817418928468113E-4</v>
      </c>
      <c r="P7" s="234">
        <v>3.7406422710796884E-4</v>
      </c>
      <c r="Q7" s="234">
        <v>4.3699280335052481E-4</v>
      </c>
      <c r="R7" s="234">
        <v>7.4837810905557128E-4</v>
      </c>
      <c r="S7" s="234">
        <v>4.2098396458470306E-4</v>
      </c>
      <c r="T7" s="234">
        <v>3.4838850876109541E-4</v>
      </c>
      <c r="U7" s="234">
        <v>6.7483962317162205E-4</v>
      </c>
      <c r="V7" s="234">
        <v>1.0900091834382449E-3</v>
      </c>
      <c r="W7" s="234">
        <v>9.5603319731414312E-4</v>
      </c>
      <c r="X7" s="234">
        <v>1.7185293998077703E-4</v>
      </c>
      <c r="Y7" s="234">
        <v>3.8410902654290242E-4</v>
      </c>
      <c r="Z7" s="234">
        <v>6.907008442582688E-4</v>
      </c>
      <c r="AA7" s="234">
        <v>1.069662395280894E-3</v>
      </c>
      <c r="AB7" s="234">
        <v>4.0293386503482352E-4</v>
      </c>
      <c r="AC7" s="234">
        <v>5.7871712257368511E-5</v>
      </c>
      <c r="AD7" s="234">
        <v>6.4548963004428309E-4</v>
      </c>
      <c r="AE7" s="234">
        <v>2.5260068483841841E-4</v>
      </c>
      <c r="AF7" s="234">
        <v>1.1295215214451185E-3</v>
      </c>
      <c r="AG7" s="234">
        <v>2.4935397708950301E-4</v>
      </c>
      <c r="AH7" s="234">
        <v>9.0730637314099844E-4</v>
      </c>
      <c r="AI7" s="234">
        <v>4.3361669861447611E-3</v>
      </c>
      <c r="AJ7" s="234">
        <v>6.3465727717278999E-4</v>
      </c>
      <c r="AK7" s="234">
        <v>9.4824485812009711E-4</v>
      </c>
      <c r="AL7" s="234">
        <v>5.0065564340707643E-3</v>
      </c>
      <c r="AM7" s="234">
        <v>3.3828900844093022E-4</v>
      </c>
      <c r="AN7" s="232">
        <v>1.0905534176411467</v>
      </c>
      <c r="AO7" s="232">
        <v>0.78117310824828967</v>
      </c>
    </row>
    <row r="8" spans="1:41">
      <c r="A8" s="151" t="s">
        <v>9</v>
      </c>
      <c r="B8" s="152" t="s">
        <v>23</v>
      </c>
      <c r="C8" s="235">
        <v>7.8957005907281073E-3</v>
      </c>
      <c r="D8" s="236">
        <v>1.1489865984784771E-3</v>
      </c>
      <c r="E8" s="236">
        <v>5.25230020495524E-3</v>
      </c>
      <c r="F8" s="236">
        <v>2.3297284428253216E-3</v>
      </c>
      <c r="G8" s="236">
        <v>1.0696680715003641</v>
      </c>
      <c r="H8" s="236">
        <v>2.7307661251602579E-3</v>
      </c>
      <c r="I8" s="236">
        <v>1.705076027452264E-4</v>
      </c>
      <c r="J8" s="236">
        <v>2.526373265073178E-3</v>
      </c>
      <c r="K8" s="236">
        <v>2.8982935637734842E-3</v>
      </c>
      <c r="L8" s="236">
        <v>9.2361936074151433E-4</v>
      </c>
      <c r="M8" s="236">
        <v>5.531284434218272E-4</v>
      </c>
      <c r="N8" s="236">
        <v>1.6685234706602771E-3</v>
      </c>
      <c r="O8" s="236">
        <v>1.5815171512714387E-3</v>
      </c>
      <c r="P8" s="236">
        <v>9.791734905581983E-4</v>
      </c>
      <c r="Q8" s="236">
        <v>2.0649998000565719E-3</v>
      </c>
      <c r="R8" s="236">
        <v>1.8537735674275953E-3</v>
      </c>
      <c r="S8" s="236">
        <v>1.764474306982606E-3</v>
      </c>
      <c r="T8" s="236">
        <v>1.4248395820933137E-3</v>
      </c>
      <c r="U8" s="236">
        <v>1.0419570767860118E-3</v>
      </c>
      <c r="V8" s="236">
        <v>2.4881388629769068E-2</v>
      </c>
      <c r="W8" s="236">
        <v>1.5342579890576252E-2</v>
      </c>
      <c r="X8" s="236">
        <v>1.9609559293360377E-3</v>
      </c>
      <c r="Y8" s="236">
        <v>2.3803143916494062E-3</v>
      </c>
      <c r="Z8" s="236">
        <v>2.1193540727029313E-3</v>
      </c>
      <c r="AA8" s="236">
        <v>2.8691706561866375E-3</v>
      </c>
      <c r="AB8" s="236">
        <v>2.2131253574137694E-3</v>
      </c>
      <c r="AC8" s="236">
        <v>5.5257396256715673E-4</v>
      </c>
      <c r="AD8" s="236">
        <v>2.8169905026637506E-3</v>
      </c>
      <c r="AE8" s="236">
        <v>3.3464734951828565E-3</v>
      </c>
      <c r="AF8" s="236">
        <v>1.3561971007373876E-3</v>
      </c>
      <c r="AG8" s="236">
        <v>3.574380348405477E-3</v>
      </c>
      <c r="AH8" s="236">
        <v>2.5614591307018195E-3</v>
      </c>
      <c r="AI8" s="236">
        <v>4.9374074887593086E-3</v>
      </c>
      <c r="AJ8" s="236">
        <v>2.0642329049253951E-3</v>
      </c>
      <c r="AK8" s="236">
        <v>2.1402976709262236E-3</v>
      </c>
      <c r="AL8" s="236">
        <v>0.12817600767997672</v>
      </c>
      <c r="AM8" s="236">
        <v>1.2453991283366108E-3</v>
      </c>
      <c r="AN8" s="237">
        <v>1.3130150424849198</v>
      </c>
      <c r="AO8" s="237">
        <v>0.94052434784282646</v>
      </c>
    </row>
    <row r="9" spans="1:41">
      <c r="A9" s="147" t="s">
        <v>10</v>
      </c>
      <c r="B9" s="148" t="s">
        <v>33</v>
      </c>
      <c r="C9" s="233">
        <v>2.0826641483812178E-2</v>
      </c>
      <c r="D9" s="234">
        <v>5.824448618785262E-3</v>
      </c>
      <c r="E9" s="234">
        <v>6.8587656225728771E-3</v>
      </c>
      <c r="F9" s="234">
        <v>3.2794345302968868E-2</v>
      </c>
      <c r="G9" s="234">
        <v>2.6663598881752258E-2</v>
      </c>
      <c r="H9" s="234">
        <v>1.1944009898439034</v>
      </c>
      <c r="I9" s="234">
        <v>7.9054378117271082E-4</v>
      </c>
      <c r="J9" s="234">
        <v>8.4000596276190762E-2</v>
      </c>
      <c r="K9" s="234">
        <v>1.8309199884800394E-2</v>
      </c>
      <c r="L9" s="234">
        <v>5.2576572245370771E-3</v>
      </c>
      <c r="M9" s="234">
        <v>1.022409568103617E-3</v>
      </c>
      <c r="N9" s="234">
        <v>6.100776821194461E-3</v>
      </c>
      <c r="O9" s="234">
        <v>4.539550483393137E-3</v>
      </c>
      <c r="P9" s="234">
        <v>3.4364149765371151E-3</v>
      </c>
      <c r="Q9" s="234">
        <v>7.2526267564824122E-3</v>
      </c>
      <c r="R9" s="234">
        <v>7.2798562324249668E-3</v>
      </c>
      <c r="S9" s="234">
        <v>6.3890529814524385E-3</v>
      </c>
      <c r="T9" s="234">
        <v>5.5312418923031325E-3</v>
      </c>
      <c r="U9" s="234">
        <v>9.4670880869856863E-3</v>
      </c>
      <c r="V9" s="234">
        <v>2.1181864827826531E-2</v>
      </c>
      <c r="W9" s="234">
        <v>4.3719850907143788E-3</v>
      </c>
      <c r="X9" s="234">
        <v>1.1085520866663877E-3</v>
      </c>
      <c r="Y9" s="234">
        <v>5.8812486802879817E-3</v>
      </c>
      <c r="Z9" s="234">
        <v>8.2767245540708682E-3</v>
      </c>
      <c r="AA9" s="234">
        <v>6.8349252534122642E-4</v>
      </c>
      <c r="AB9" s="234">
        <v>7.0869492844426142E-4</v>
      </c>
      <c r="AC9" s="234">
        <v>2.0173811964919355E-4</v>
      </c>
      <c r="AD9" s="234">
        <v>1.1929835045005309E-3</v>
      </c>
      <c r="AE9" s="234">
        <v>1.1035833842275894E-3</v>
      </c>
      <c r="AF9" s="234">
        <v>1.3265430845850858E-3</v>
      </c>
      <c r="AG9" s="234">
        <v>4.7891385692005548E-3</v>
      </c>
      <c r="AH9" s="234">
        <v>7.5268179536956081E-2</v>
      </c>
      <c r="AI9" s="234">
        <v>1.8612533926852545E-3</v>
      </c>
      <c r="AJ9" s="234">
        <v>3.0820244034790974E-3</v>
      </c>
      <c r="AK9" s="234">
        <v>4.6207716400793949E-3</v>
      </c>
      <c r="AL9" s="234">
        <v>1.0981340694140739E-2</v>
      </c>
      <c r="AM9" s="234">
        <v>3.3584278211037399E-3</v>
      </c>
      <c r="AN9" s="232">
        <v>1.5967443515633317</v>
      </c>
      <c r="AO9" s="232">
        <v>1.1437621743340138</v>
      </c>
    </row>
    <row r="10" spans="1:41">
      <c r="A10" s="147" t="s">
        <v>11</v>
      </c>
      <c r="B10" s="148" t="s">
        <v>34</v>
      </c>
      <c r="C10" s="233">
        <v>9.6154476185660188E-3</v>
      </c>
      <c r="D10" s="234">
        <v>1.9676701676521063E-2</v>
      </c>
      <c r="E10" s="234">
        <v>5.563356782164324E-3</v>
      </c>
      <c r="F10" s="234">
        <v>7.0021017552470274E-3</v>
      </c>
      <c r="G10" s="234">
        <v>7.2314892974492187E-3</v>
      </c>
      <c r="H10" s="234">
        <v>0.11791444798159506</v>
      </c>
      <c r="I10" s="234">
        <v>1.0383691095547372</v>
      </c>
      <c r="J10" s="234">
        <v>1.0890865181811616E-2</v>
      </c>
      <c r="K10" s="234">
        <v>1.7144522600690739E-2</v>
      </c>
      <c r="L10" s="234">
        <v>5.2767573166583336E-2</v>
      </c>
      <c r="M10" s="234">
        <v>5.9898324807158582E-3</v>
      </c>
      <c r="N10" s="234">
        <v>1.2898769199429708E-2</v>
      </c>
      <c r="O10" s="234">
        <v>8.3049594265011129E-3</v>
      </c>
      <c r="P10" s="234">
        <v>6.4519988523041678E-3</v>
      </c>
      <c r="Q10" s="234">
        <v>3.8516838966172712E-3</v>
      </c>
      <c r="R10" s="234">
        <v>3.1556438755639578E-3</v>
      </c>
      <c r="S10" s="234">
        <v>4.7160822066992601E-3</v>
      </c>
      <c r="T10" s="234">
        <v>2.5695325670834937E-3</v>
      </c>
      <c r="U10" s="234">
        <v>6.7327209016519148E-3</v>
      </c>
      <c r="V10" s="234">
        <v>9.0044303943908593E-3</v>
      </c>
      <c r="W10" s="234">
        <v>1.0464744677734361E-2</v>
      </c>
      <c r="X10" s="234">
        <v>2.005264301675274E-2</v>
      </c>
      <c r="Y10" s="234">
        <v>1.0180326902293358E-2</v>
      </c>
      <c r="Z10" s="234">
        <v>1.1535494178793203E-2</v>
      </c>
      <c r="AA10" s="234">
        <v>3.7424946333811239E-3</v>
      </c>
      <c r="AB10" s="234">
        <v>2.361974020824483E-3</v>
      </c>
      <c r="AC10" s="234">
        <v>6.045090577704304E-4</v>
      </c>
      <c r="AD10" s="234">
        <v>5.0169169780475038E-2</v>
      </c>
      <c r="AE10" s="234">
        <v>2.096312790696493E-3</v>
      </c>
      <c r="AF10" s="234">
        <v>7.1298661246660469E-3</v>
      </c>
      <c r="AG10" s="234">
        <v>4.3016225346222021E-3</v>
      </c>
      <c r="AH10" s="234">
        <v>9.9306029494783815E-3</v>
      </c>
      <c r="AI10" s="234">
        <v>3.3937382905605868E-3</v>
      </c>
      <c r="AJ10" s="234">
        <v>3.0163981113120845E-3</v>
      </c>
      <c r="AK10" s="234">
        <v>4.7965874338420558E-3</v>
      </c>
      <c r="AL10" s="234">
        <v>5.6571026921268574E-3</v>
      </c>
      <c r="AM10" s="234">
        <v>1.1917188627884186E-2</v>
      </c>
      <c r="AN10" s="232">
        <v>1.5112020452395369</v>
      </c>
      <c r="AO10" s="232">
        <v>1.0824874598296805</v>
      </c>
    </row>
    <row r="11" spans="1:41">
      <c r="A11" s="147" t="s">
        <v>12</v>
      </c>
      <c r="B11" s="148" t="s">
        <v>350</v>
      </c>
      <c r="C11" s="233">
        <v>2.6887018878629472E-3</v>
      </c>
      <c r="D11" s="234">
        <v>1.6882234634465858E-3</v>
      </c>
      <c r="E11" s="234">
        <v>5.1939422531457067E-3</v>
      </c>
      <c r="F11" s="234">
        <v>2.3309013056598666E-3</v>
      </c>
      <c r="G11" s="234">
        <v>8.2868403518744829E-3</v>
      </c>
      <c r="H11" s="234">
        <v>3.8558786656801899E-3</v>
      </c>
      <c r="I11" s="234">
        <v>1.4536858145677874E-4</v>
      </c>
      <c r="J11" s="234">
        <v>1.0597959769432608</v>
      </c>
      <c r="K11" s="234">
        <v>2.3837631805697429E-3</v>
      </c>
      <c r="L11" s="234">
        <v>8.5650977732487784E-4</v>
      </c>
      <c r="M11" s="234">
        <v>4.1479379396578168E-4</v>
      </c>
      <c r="N11" s="234">
        <v>1.557496333219008E-3</v>
      </c>
      <c r="O11" s="234">
        <v>4.574143221890775E-3</v>
      </c>
      <c r="P11" s="234">
        <v>8.7838636688721081E-3</v>
      </c>
      <c r="Q11" s="234">
        <v>1.2367846120257209E-2</v>
      </c>
      <c r="R11" s="234">
        <v>4.656240873141467E-3</v>
      </c>
      <c r="S11" s="234">
        <v>9.6744084099591489E-3</v>
      </c>
      <c r="T11" s="234">
        <v>1.0799526449288263E-2</v>
      </c>
      <c r="U11" s="234">
        <v>1.598929130825685E-2</v>
      </c>
      <c r="V11" s="234">
        <v>1.5803942254055452E-2</v>
      </c>
      <c r="W11" s="234">
        <v>4.8326207514360099E-3</v>
      </c>
      <c r="X11" s="234">
        <v>6.1898785019189539E-4</v>
      </c>
      <c r="Y11" s="234">
        <v>1.1727991086508311E-2</v>
      </c>
      <c r="Z11" s="234">
        <v>6.1731630596857682E-3</v>
      </c>
      <c r="AA11" s="234">
        <v>2.3663592439767912E-3</v>
      </c>
      <c r="AB11" s="234">
        <v>1.3021219209376257E-3</v>
      </c>
      <c r="AC11" s="234">
        <v>3.8766497329687541E-4</v>
      </c>
      <c r="AD11" s="234">
        <v>1.9249466750913863E-3</v>
      </c>
      <c r="AE11" s="234">
        <v>1.203483789229775E-3</v>
      </c>
      <c r="AF11" s="234">
        <v>1.2787019155032116E-3</v>
      </c>
      <c r="AG11" s="234">
        <v>1.713626586627425E-3</v>
      </c>
      <c r="AH11" s="234">
        <v>1.4029799214866833E-3</v>
      </c>
      <c r="AI11" s="234">
        <v>2.4634100081573963E-3</v>
      </c>
      <c r="AJ11" s="234">
        <v>2.9947136876490965E-3</v>
      </c>
      <c r="AK11" s="234">
        <v>1.4169571811370814E-3</v>
      </c>
      <c r="AL11" s="234">
        <v>1.6790722715577681E-2</v>
      </c>
      <c r="AM11" s="234">
        <v>1.5443288426164044E-3</v>
      </c>
      <c r="AN11" s="232">
        <v>1.2319904390522975</v>
      </c>
      <c r="AO11" s="232">
        <v>0.88248570408253157</v>
      </c>
    </row>
    <row r="12" spans="1:41">
      <c r="A12" s="147" t="s">
        <v>13</v>
      </c>
      <c r="B12" s="148" t="s">
        <v>35</v>
      </c>
      <c r="C12" s="233">
        <v>1.088147551945171E-3</v>
      </c>
      <c r="D12" s="234">
        <v>2.4758799550235325E-4</v>
      </c>
      <c r="E12" s="234">
        <v>1.0840419627660802E-3</v>
      </c>
      <c r="F12" s="234">
        <v>3.4120465149408211E-4</v>
      </c>
      <c r="G12" s="234">
        <v>1.0236434148838741E-3</v>
      </c>
      <c r="H12" s="234">
        <v>1.883278184982016E-3</v>
      </c>
      <c r="I12" s="234">
        <v>1.4737975671378685E-4</v>
      </c>
      <c r="J12" s="234">
        <v>1.5094217350030254E-3</v>
      </c>
      <c r="K12" s="234">
        <v>1.0392089025771414</v>
      </c>
      <c r="L12" s="234">
        <v>2.0339763199249223E-3</v>
      </c>
      <c r="M12" s="234">
        <v>5.6178550695461878E-4</v>
      </c>
      <c r="N12" s="234">
        <v>2.7945223753625984E-3</v>
      </c>
      <c r="O12" s="234">
        <v>4.3543084736602754E-3</v>
      </c>
      <c r="P12" s="234">
        <v>1.6064167119759494E-3</v>
      </c>
      <c r="Q12" s="234">
        <v>2.5847642905052217E-3</v>
      </c>
      <c r="R12" s="234">
        <v>1.6756476465017434E-2</v>
      </c>
      <c r="S12" s="234">
        <v>2.9985838859409174E-3</v>
      </c>
      <c r="T12" s="234">
        <v>2.0865452941687406E-3</v>
      </c>
      <c r="U12" s="234">
        <v>4.9253241486455056E-3</v>
      </c>
      <c r="V12" s="234">
        <v>1.7450268696171125E-3</v>
      </c>
      <c r="W12" s="234">
        <v>2.0775312787432804E-2</v>
      </c>
      <c r="X12" s="234">
        <v>5.5446038960426985E-4</v>
      </c>
      <c r="Y12" s="234">
        <v>3.0726347259874753E-3</v>
      </c>
      <c r="Z12" s="234">
        <v>3.8635712899488459E-4</v>
      </c>
      <c r="AA12" s="234">
        <v>2.7414057328348283E-4</v>
      </c>
      <c r="AB12" s="234">
        <v>1.8841143620829234E-4</v>
      </c>
      <c r="AC12" s="234">
        <v>3.4702662043924811E-4</v>
      </c>
      <c r="AD12" s="234">
        <v>3.6712949491324738E-4</v>
      </c>
      <c r="AE12" s="234">
        <v>2.2307454745991003E-4</v>
      </c>
      <c r="AF12" s="234">
        <v>3.9236182201402367E-4</v>
      </c>
      <c r="AG12" s="234">
        <v>1.2966025787977346E-3</v>
      </c>
      <c r="AH12" s="234">
        <v>5.4650494706008558E-4</v>
      </c>
      <c r="AI12" s="234">
        <v>3.0921154463107292E-4</v>
      </c>
      <c r="AJ12" s="234">
        <v>4.8916679410202695E-4</v>
      </c>
      <c r="AK12" s="234">
        <v>5.6006319632931182E-4</v>
      </c>
      <c r="AL12" s="234">
        <v>2.7614903439605633E-3</v>
      </c>
      <c r="AM12" s="234">
        <v>2.0608358183124378E-3</v>
      </c>
      <c r="AN12" s="232">
        <v>1.1235861229217363</v>
      </c>
      <c r="AO12" s="232">
        <v>0.80483472870673756</v>
      </c>
    </row>
    <row r="13" spans="1:41">
      <c r="A13" s="151" t="s">
        <v>14</v>
      </c>
      <c r="B13" s="152" t="s">
        <v>36</v>
      </c>
      <c r="C13" s="235">
        <v>1.0275072331899376E-3</v>
      </c>
      <c r="D13" s="236">
        <v>4.6549317894212464E-3</v>
      </c>
      <c r="E13" s="236">
        <v>2.2226375804650709E-3</v>
      </c>
      <c r="F13" s="236">
        <v>1.1399067534221901E-3</v>
      </c>
      <c r="G13" s="236">
        <v>1.7617629466523916E-2</v>
      </c>
      <c r="H13" s="236">
        <v>1.5836268541760037E-3</v>
      </c>
      <c r="I13" s="236">
        <v>2.0495757020717002E-4</v>
      </c>
      <c r="J13" s="236">
        <v>6.2782579988842884E-3</v>
      </c>
      <c r="K13" s="236">
        <v>1.146903396797555E-2</v>
      </c>
      <c r="L13" s="236">
        <v>2.0728354479580084</v>
      </c>
      <c r="M13" s="236">
        <v>9.8815679500978025E-4</v>
      </c>
      <c r="N13" s="236">
        <v>0.33408638937189666</v>
      </c>
      <c r="O13" s="236">
        <v>0.21340787569525815</v>
      </c>
      <c r="P13" s="236">
        <v>0.16635881957181767</v>
      </c>
      <c r="Q13" s="236">
        <v>5.0259653332423888E-2</v>
      </c>
      <c r="R13" s="236">
        <v>2.520255187139054E-2</v>
      </c>
      <c r="S13" s="236">
        <v>7.802580890438375E-2</v>
      </c>
      <c r="T13" s="236">
        <v>2.0230063318492145E-2</v>
      </c>
      <c r="U13" s="236">
        <v>0.13417157460418394</v>
      </c>
      <c r="V13" s="236">
        <v>6.5449580330635077E-3</v>
      </c>
      <c r="W13" s="236">
        <v>4.3418738664479754E-2</v>
      </c>
      <c r="X13" s="236">
        <v>1.3875888929140356E-3</v>
      </c>
      <c r="Y13" s="236">
        <v>2.8703785211470312E-3</v>
      </c>
      <c r="Z13" s="236">
        <v>6.3183014432781251E-4</v>
      </c>
      <c r="AA13" s="236">
        <v>9.2100643496312198E-4</v>
      </c>
      <c r="AB13" s="236">
        <v>6.504056975765143E-4</v>
      </c>
      <c r="AC13" s="236">
        <v>7.464774315946185E-4</v>
      </c>
      <c r="AD13" s="236">
        <v>2.152652732436647E-3</v>
      </c>
      <c r="AE13" s="236">
        <v>7.7845348646082954E-4</v>
      </c>
      <c r="AF13" s="236">
        <v>1.527281173986981E-3</v>
      </c>
      <c r="AG13" s="236">
        <v>9.5088181519578326E-4</v>
      </c>
      <c r="AH13" s="236">
        <v>6.6418398964012164E-4</v>
      </c>
      <c r="AI13" s="236">
        <v>7.6571421204104794E-4</v>
      </c>
      <c r="AJ13" s="236">
        <v>2.6995518009115898E-3</v>
      </c>
      <c r="AK13" s="236">
        <v>8.3838390139536379E-4</v>
      </c>
      <c r="AL13" s="236">
        <v>3.3651517824338849E-3</v>
      </c>
      <c r="AM13" s="236">
        <v>7.7156292552053212E-3</v>
      </c>
      <c r="AN13" s="237">
        <v>3.2203940986069046</v>
      </c>
      <c r="AO13" s="237">
        <v>2.306796922643735</v>
      </c>
    </row>
    <row r="14" spans="1:41">
      <c r="A14" s="147" t="s">
        <v>15</v>
      </c>
      <c r="B14" s="148" t="s">
        <v>37</v>
      </c>
      <c r="C14" s="233">
        <v>3.8150216116876035E-5</v>
      </c>
      <c r="D14" s="234">
        <v>8.2326288403482341E-5</v>
      </c>
      <c r="E14" s="234">
        <v>1.6303462303185793E-4</v>
      </c>
      <c r="F14" s="234">
        <v>5.4111830959797591E-5</v>
      </c>
      <c r="G14" s="234">
        <v>3.194774671865764E-4</v>
      </c>
      <c r="H14" s="234">
        <v>5.8496402787549184E-4</v>
      </c>
      <c r="I14" s="234">
        <v>8.2970978903956172E-6</v>
      </c>
      <c r="J14" s="234">
        <v>3.193811781321884E-4</v>
      </c>
      <c r="K14" s="234">
        <v>2.0662037036186325E-3</v>
      </c>
      <c r="L14" s="234">
        <v>1.9198379404295541E-3</v>
      </c>
      <c r="M14" s="234">
        <v>1.0102080363012609</v>
      </c>
      <c r="N14" s="234">
        <v>6.0443597808369377E-3</v>
      </c>
      <c r="O14" s="234">
        <v>3.0778849517742015E-3</v>
      </c>
      <c r="P14" s="234">
        <v>1.7885424421018815E-3</v>
      </c>
      <c r="Q14" s="234">
        <v>3.9990936574479819E-3</v>
      </c>
      <c r="R14" s="234">
        <v>7.5082386022729611E-3</v>
      </c>
      <c r="S14" s="234">
        <v>7.0905040014887632E-3</v>
      </c>
      <c r="T14" s="234">
        <v>2.8724238562422922E-3</v>
      </c>
      <c r="U14" s="234">
        <v>2.221180315119147E-3</v>
      </c>
      <c r="V14" s="234">
        <v>1.0167441139941323E-3</v>
      </c>
      <c r="W14" s="234">
        <v>1.0802596983938944E-3</v>
      </c>
      <c r="X14" s="234">
        <v>1.0177198839608938E-4</v>
      </c>
      <c r="Y14" s="234">
        <v>9.7617132042821349E-5</v>
      </c>
      <c r="Z14" s="234">
        <v>2.8265664994914564E-5</v>
      </c>
      <c r="AA14" s="234">
        <v>3.0006527113172243E-5</v>
      </c>
      <c r="AB14" s="234">
        <v>2.7742196531693548E-5</v>
      </c>
      <c r="AC14" s="234">
        <v>2.0133569064435645E-5</v>
      </c>
      <c r="AD14" s="234">
        <v>4.5499754871123115E-5</v>
      </c>
      <c r="AE14" s="234">
        <v>3.8001571308903503E-5</v>
      </c>
      <c r="AF14" s="234">
        <v>6.0330694130061128E-5</v>
      </c>
      <c r="AG14" s="234">
        <v>4.7053236542128846E-5</v>
      </c>
      <c r="AH14" s="234">
        <v>2.2441245137657225E-4</v>
      </c>
      <c r="AI14" s="234">
        <v>4.9333252306792589E-5</v>
      </c>
      <c r="AJ14" s="234">
        <v>1.0873586930504567E-4</v>
      </c>
      <c r="AK14" s="234">
        <v>5.7170984072768487E-5</v>
      </c>
      <c r="AL14" s="234">
        <v>2.8774780592286553E-4</v>
      </c>
      <c r="AM14" s="234">
        <v>3.4649850486775995E-4</v>
      </c>
      <c r="AN14" s="232">
        <v>1.054033373297425</v>
      </c>
      <c r="AO14" s="232">
        <v>0.75501347581592604</v>
      </c>
    </row>
    <row r="15" spans="1:41">
      <c r="A15" s="147" t="s">
        <v>16</v>
      </c>
      <c r="B15" s="148" t="s">
        <v>38</v>
      </c>
      <c r="C15" s="233">
        <v>1.3844157449278175E-3</v>
      </c>
      <c r="D15" s="234">
        <v>2.5328774416716704E-3</v>
      </c>
      <c r="E15" s="234">
        <v>5.5881988558828012E-3</v>
      </c>
      <c r="F15" s="234">
        <v>1.5544860062135274E-3</v>
      </c>
      <c r="G15" s="234">
        <v>5.4162102696137162E-3</v>
      </c>
      <c r="H15" s="234">
        <v>3.1172610270479347E-3</v>
      </c>
      <c r="I15" s="234">
        <v>3.2882737744327359E-4</v>
      </c>
      <c r="J15" s="234">
        <v>4.1810600286805695E-3</v>
      </c>
      <c r="K15" s="234">
        <v>5.0927154490693514E-3</v>
      </c>
      <c r="L15" s="234">
        <v>9.9382856761823278E-4</v>
      </c>
      <c r="M15" s="234">
        <v>6.0747120483835E-4</v>
      </c>
      <c r="N15" s="234">
        <v>1.0244811487496297</v>
      </c>
      <c r="O15" s="234">
        <v>1.4991855867203146E-2</v>
      </c>
      <c r="P15" s="234">
        <v>1.1824733387403872E-2</v>
      </c>
      <c r="Q15" s="234">
        <v>1.9853010449612407E-2</v>
      </c>
      <c r="R15" s="234">
        <v>1.0341296675426636E-2</v>
      </c>
      <c r="S15" s="234">
        <v>1.4272737112433721E-2</v>
      </c>
      <c r="T15" s="234">
        <v>1.2141905891562665E-2</v>
      </c>
      <c r="U15" s="234">
        <v>6.8598663158811902E-3</v>
      </c>
      <c r="V15" s="234">
        <v>4.7175003166442025E-3</v>
      </c>
      <c r="W15" s="234">
        <v>3.2301745324630836E-2</v>
      </c>
      <c r="X15" s="234">
        <v>1.0748192519245416E-3</v>
      </c>
      <c r="Y15" s="234">
        <v>1.8280451677038568E-3</v>
      </c>
      <c r="Z15" s="234">
        <v>4.2425269078370619E-4</v>
      </c>
      <c r="AA15" s="234">
        <v>1.2984883776490672E-3</v>
      </c>
      <c r="AB15" s="234">
        <v>3.7011448675951659E-4</v>
      </c>
      <c r="AC15" s="234">
        <v>6.1931328879363237E-4</v>
      </c>
      <c r="AD15" s="234">
        <v>1.3046511237437503E-3</v>
      </c>
      <c r="AE15" s="234">
        <v>5.6681018818866881E-4</v>
      </c>
      <c r="AF15" s="234">
        <v>1.7529603081921246E-3</v>
      </c>
      <c r="AG15" s="234">
        <v>6.4781604778560117E-4</v>
      </c>
      <c r="AH15" s="234">
        <v>6.5466088403310122E-4</v>
      </c>
      <c r="AI15" s="234">
        <v>9.8730423898602828E-4</v>
      </c>
      <c r="AJ15" s="234">
        <v>8.7502477289436067E-4</v>
      </c>
      <c r="AK15" s="234">
        <v>1.3091909038709343E-3</v>
      </c>
      <c r="AL15" s="234">
        <v>1.631907671388072E-3</v>
      </c>
      <c r="AM15" s="234">
        <v>2.5866281956030729E-3</v>
      </c>
      <c r="AN15" s="232">
        <v>1.2005151396617357</v>
      </c>
      <c r="AO15" s="232">
        <v>0.85993966730869476</v>
      </c>
    </row>
    <row r="16" spans="1:41">
      <c r="A16" s="147" t="s">
        <v>17</v>
      </c>
      <c r="B16" s="148" t="s">
        <v>292</v>
      </c>
      <c r="C16" s="233">
        <v>5.9531439287380665E-5</v>
      </c>
      <c r="D16" s="234">
        <v>4.961167855721515E-4</v>
      </c>
      <c r="E16" s="234">
        <v>7.9100967595936342E-5</v>
      </c>
      <c r="F16" s="234">
        <v>1.0315444352002681E-4</v>
      </c>
      <c r="G16" s="234">
        <v>8.9557145922408891E-5</v>
      </c>
      <c r="H16" s="234">
        <v>7.6310288327017107E-5</v>
      </c>
      <c r="I16" s="234">
        <v>1.7537476879876437E-5</v>
      </c>
      <c r="J16" s="234">
        <v>1.501424378070799E-4</v>
      </c>
      <c r="K16" s="234">
        <v>3.4528852679903941E-4</v>
      </c>
      <c r="L16" s="234">
        <v>8.3707555992223497E-5</v>
      </c>
      <c r="M16" s="234">
        <v>3.8429582404334375E-5</v>
      </c>
      <c r="N16" s="234">
        <v>1.9503819294184677E-4</v>
      </c>
      <c r="O16" s="234">
        <v>1.0227823208696158</v>
      </c>
      <c r="P16" s="234">
        <v>8.5181307261622454E-3</v>
      </c>
      <c r="Q16" s="234">
        <v>3.9688493354395199E-3</v>
      </c>
      <c r="R16" s="234">
        <v>5.5119031557979213E-4</v>
      </c>
      <c r="S16" s="234">
        <v>3.1006019085150255E-3</v>
      </c>
      <c r="T16" s="234">
        <v>4.2102805362633628E-4</v>
      </c>
      <c r="U16" s="234">
        <v>2.2223255148850003E-3</v>
      </c>
      <c r="V16" s="234">
        <v>1.0808590410524512E-4</v>
      </c>
      <c r="W16" s="234">
        <v>1.1583241009239492E-3</v>
      </c>
      <c r="X16" s="234">
        <v>1.6592729536953215E-4</v>
      </c>
      <c r="Y16" s="234">
        <v>2.2631780810048528E-3</v>
      </c>
      <c r="Z16" s="234">
        <v>1.1512737017925441E-4</v>
      </c>
      <c r="AA16" s="234">
        <v>1.2680827542893653E-4</v>
      </c>
      <c r="AB16" s="234">
        <v>1.5272220382627931E-4</v>
      </c>
      <c r="AC16" s="234">
        <v>4.6578061713590916E-5</v>
      </c>
      <c r="AD16" s="234">
        <v>2.1677745715833747E-4</v>
      </c>
      <c r="AE16" s="234">
        <v>1.8783918059415926E-4</v>
      </c>
      <c r="AF16" s="234">
        <v>1.8907969095666491E-4</v>
      </c>
      <c r="AG16" s="234">
        <v>1.6303320832915686E-4</v>
      </c>
      <c r="AH16" s="234">
        <v>9.3123813819823376E-5</v>
      </c>
      <c r="AI16" s="234">
        <v>9.2820182063907986E-5</v>
      </c>
      <c r="AJ16" s="234">
        <v>1.5077184270705882E-3</v>
      </c>
      <c r="AK16" s="234">
        <v>8.2455518132805956E-5</v>
      </c>
      <c r="AL16" s="234">
        <v>7.6534263774616254E-5</v>
      </c>
      <c r="AM16" s="234">
        <v>1.2285062712339825E-4</v>
      </c>
      <c r="AN16" s="232">
        <v>1.0501673452284477</v>
      </c>
      <c r="AO16" s="232">
        <v>0.75224420554051807</v>
      </c>
    </row>
    <row r="17" spans="1:41">
      <c r="A17" s="147" t="s">
        <v>18</v>
      </c>
      <c r="B17" s="148" t="s">
        <v>293</v>
      </c>
      <c r="C17" s="233">
        <v>1.4673892928076217E-4</v>
      </c>
      <c r="D17" s="234">
        <v>3.9708609115126243E-4</v>
      </c>
      <c r="E17" s="234">
        <v>2.0311630828584191E-4</v>
      </c>
      <c r="F17" s="234">
        <v>2.6526956983287983E-4</v>
      </c>
      <c r="G17" s="234">
        <v>2.0421635058488191E-4</v>
      </c>
      <c r="H17" s="234">
        <v>1.7388235226543792E-4</v>
      </c>
      <c r="I17" s="234">
        <v>4.2703602648790992E-5</v>
      </c>
      <c r="J17" s="234">
        <v>1.0906874583578574E-3</v>
      </c>
      <c r="K17" s="234">
        <v>9.4722699642872698E-4</v>
      </c>
      <c r="L17" s="234">
        <v>1.8736611996111765E-4</v>
      </c>
      <c r="M17" s="234">
        <v>1.0498170139254767E-4</v>
      </c>
      <c r="N17" s="234">
        <v>2.9750203316774085E-4</v>
      </c>
      <c r="O17" s="234">
        <v>1.8620541903439653E-3</v>
      </c>
      <c r="P17" s="234">
        <v>1.0463443951992906</v>
      </c>
      <c r="Q17" s="234">
        <v>8.2058687288289627E-4</v>
      </c>
      <c r="R17" s="234">
        <v>9.5563977817700525E-4</v>
      </c>
      <c r="S17" s="234">
        <v>6.3960060571714933E-4</v>
      </c>
      <c r="T17" s="234">
        <v>3.9186935713158866E-4</v>
      </c>
      <c r="U17" s="234">
        <v>5.919908129779543E-4</v>
      </c>
      <c r="V17" s="234">
        <v>2.6977098069954464E-4</v>
      </c>
      <c r="W17" s="234">
        <v>4.2088288030124122E-4</v>
      </c>
      <c r="X17" s="234">
        <v>3.9770674095326213E-4</v>
      </c>
      <c r="Y17" s="234">
        <v>6.7548618210921062E-4</v>
      </c>
      <c r="Z17" s="234">
        <v>2.6727516189852392E-4</v>
      </c>
      <c r="AA17" s="234">
        <v>3.2052459574680338E-4</v>
      </c>
      <c r="AB17" s="234">
        <v>4.0805158808433886E-4</v>
      </c>
      <c r="AC17" s="234">
        <v>8.8436958249406058E-5</v>
      </c>
      <c r="AD17" s="234">
        <v>5.1446001822902409E-4</v>
      </c>
      <c r="AE17" s="234">
        <v>4.9244331095686178E-4</v>
      </c>
      <c r="AF17" s="234">
        <v>3.4555432774027142E-4</v>
      </c>
      <c r="AG17" s="234">
        <v>3.7436649786915855E-4</v>
      </c>
      <c r="AH17" s="234">
        <v>2.0081887616630719E-4</v>
      </c>
      <c r="AI17" s="234">
        <v>2.4337762575882499E-4</v>
      </c>
      <c r="AJ17" s="234">
        <v>4.2416589192004741E-3</v>
      </c>
      <c r="AK17" s="234">
        <v>1.7423594366943994E-4</v>
      </c>
      <c r="AL17" s="234">
        <v>1.5752298013198363E-4</v>
      </c>
      <c r="AM17" s="234">
        <v>2.5111076310466033E-4</v>
      </c>
      <c r="AN17" s="232">
        <v>1.0655105986807487</v>
      </c>
      <c r="AO17" s="232">
        <v>0.76323471439234514</v>
      </c>
    </row>
    <row r="18" spans="1:41">
      <c r="A18" s="151" t="s">
        <v>19</v>
      </c>
      <c r="B18" s="152" t="s">
        <v>294</v>
      </c>
      <c r="C18" s="235">
        <v>3.7214667763714488E-5</v>
      </c>
      <c r="D18" s="236">
        <v>5.0826092608745499E-5</v>
      </c>
      <c r="E18" s="236">
        <v>4.7916472522194712E-5</v>
      </c>
      <c r="F18" s="236">
        <v>6.5109573963023515E-5</v>
      </c>
      <c r="G18" s="236">
        <v>4.208010605393193E-5</v>
      </c>
      <c r="H18" s="236">
        <v>3.7863379757997502E-5</v>
      </c>
      <c r="I18" s="236">
        <v>8.2692533276939491E-6</v>
      </c>
      <c r="J18" s="236">
        <v>4.555614252769224E-5</v>
      </c>
      <c r="K18" s="236">
        <v>6.1616258367095948E-5</v>
      </c>
      <c r="L18" s="236">
        <v>3.1353898086521603E-5</v>
      </c>
      <c r="M18" s="236">
        <v>1.8033941080899408E-5</v>
      </c>
      <c r="N18" s="236">
        <v>4.0230056764736025E-5</v>
      </c>
      <c r="O18" s="236">
        <v>3.5756022340189067E-4</v>
      </c>
      <c r="P18" s="236">
        <v>9.5248752234051884E-4</v>
      </c>
      <c r="Q18" s="236">
        <v>1.018045904457588</v>
      </c>
      <c r="R18" s="236">
        <v>4.2405855617094114E-5</v>
      </c>
      <c r="S18" s="236">
        <v>1.2427808325640391E-4</v>
      </c>
      <c r="T18" s="236">
        <v>1.5325384822865147E-4</v>
      </c>
      <c r="U18" s="236">
        <v>1.1396859833388964E-4</v>
      </c>
      <c r="V18" s="236">
        <v>7.2052008687160319E-5</v>
      </c>
      <c r="W18" s="236">
        <v>1.0561271044657714E-4</v>
      </c>
      <c r="X18" s="236">
        <v>7.3288230040084861E-5</v>
      </c>
      <c r="Y18" s="236">
        <v>1.2796133670622763E-4</v>
      </c>
      <c r="Z18" s="236">
        <v>6.5040483834087663E-5</v>
      </c>
      <c r="AA18" s="236">
        <v>2.0093605856165171E-4</v>
      </c>
      <c r="AB18" s="236">
        <v>8.9470826026187875E-5</v>
      </c>
      <c r="AC18" s="236">
        <v>1.8449799197993584E-5</v>
      </c>
      <c r="AD18" s="236">
        <v>1.0617588870181942E-4</v>
      </c>
      <c r="AE18" s="236">
        <v>1.0912886786395034E-4</v>
      </c>
      <c r="AF18" s="236">
        <v>5.7359710334147862E-4</v>
      </c>
      <c r="AG18" s="236">
        <v>8.7232947495867038E-5</v>
      </c>
      <c r="AH18" s="236">
        <v>2.0636648167781839E-3</v>
      </c>
      <c r="AI18" s="236">
        <v>6.2331408234031469E-5</v>
      </c>
      <c r="AJ18" s="236">
        <v>7.5254420759257156E-4</v>
      </c>
      <c r="AK18" s="236">
        <v>2.2701081621919448E-4</v>
      </c>
      <c r="AL18" s="236">
        <v>4.2218725071058744E-3</v>
      </c>
      <c r="AM18" s="236">
        <v>1.1711564488848512E-4</v>
      </c>
      <c r="AN18" s="237">
        <v>1.0293494140933119</v>
      </c>
      <c r="AO18" s="237">
        <v>0.73733213639372819</v>
      </c>
    </row>
    <row r="19" spans="1:41">
      <c r="A19" s="147" t="s">
        <v>20</v>
      </c>
      <c r="B19" s="148" t="s">
        <v>53</v>
      </c>
      <c r="C19" s="233">
        <v>1.1445021326807734E-4</v>
      </c>
      <c r="D19" s="234">
        <v>2.0002263993970084E-4</v>
      </c>
      <c r="E19" s="234">
        <v>1.6092339292513616E-4</v>
      </c>
      <c r="F19" s="234">
        <v>2.2192163428160714E-4</v>
      </c>
      <c r="G19" s="234">
        <v>1.3652978521535631E-4</v>
      </c>
      <c r="H19" s="234">
        <v>1.3580283393980114E-4</v>
      </c>
      <c r="I19" s="234">
        <v>3.0650204203611146E-5</v>
      </c>
      <c r="J19" s="234">
        <v>1.6125632830249248E-4</v>
      </c>
      <c r="K19" s="234">
        <v>2.2801175703137611E-4</v>
      </c>
      <c r="L19" s="234">
        <v>1.1580199146673208E-4</v>
      </c>
      <c r="M19" s="234">
        <v>6.6308343775925413E-5</v>
      </c>
      <c r="N19" s="234">
        <v>1.5508535641246837E-4</v>
      </c>
      <c r="O19" s="234">
        <v>1.971122046107358E-3</v>
      </c>
      <c r="P19" s="234">
        <v>1.5165245019439439E-3</v>
      </c>
      <c r="Q19" s="234">
        <v>2.6486958030079343E-2</v>
      </c>
      <c r="R19" s="234">
        <v>1.0716671561605982</v>
      </c>
      <c r="S19" s="234">
        <v>1.8403469513680909E-2</v>
      </c>
      <c r="T19" s="234">
        <v>6.167183449055378E-2</v>
      </c>
      <c r="U19" s="234">
        <v>2.7232402628983351E-3</v>
      </c>
      <c r="V19" s="234">
        <v>6.8792377561208249E-4</v>
      </c>
      <c r="W19" s="234">
        <v>3.9846505230739857E-4</v>
      </c>
      <c r="X19" s="234">
        <v>3.071968587550041E-4</v>
      </c>
      <c r="Y19" s="234">
        <v>4.4827503180910433E-4</v>
      </c>
      <c r="Z19" s="234">
        <v>2.2265312140712796E-4</v>
      </c>
      <c r="AA19" s="234">
        <v>2.7177750513443131E-4</v>
      </c>
      <c r="AB19" s="234">
        <v>3.483176950997183E-4</v>
      </c>
      <c r="AC19" s="234">
        <v>7.2282840758913089E-5</v>
      </c>
      <c r="AD19" s="234">
        <v>4.0080670995216696E-4</v>
      </c>
      <c r="AE19" s="234">
        <v>4.9708226824757252E-4</v>
      </c>
      <c r="AF19" s="234">
        <v>6.3574699926665648E-4</v>
      </c>
      <c r="AG19" s="234">
        <v>4.9179393000615772E-4</v>
      </c>
      <c r="AH19" s="234">
        <v>2.2382171344653763E-4</v>
      </c>
      <c r="AI19" s="234">
        <v>2.1935459528905457E-4</v>
      </c>
      <c r="AJ19" s="234">
        <v>3.2083778009300286E-3</v>
      </c>
      <c r="AK19" s="234">
        <v>1.5377613487629172E-4</v>
      </c>
      <c r="AL19" s="234">
        <v>7.8460640985741799E-3</v>
      </c>
      <c r="AM19" s="234">
        <v>2.4798498846802426E-4</v>
      </c>
      <c r="AN19" s="232">
        <v>1.2028487706065645</v>
      </c>
      <c r="AO19" s="232">
        <v>0.86161126790082287</v>
      </c>
    </row>
    <row r="20" spans="1:41">
      <c r="A20" s="147" t="s">
        <v>21</v>
      </c>
      <c r="B20" s="148" t="s">
        <v>29</v>
      </c>
      <c r="C20" s="233">
        <v>2.725851767446539E-5</v>
      </c>
      <c r="D20" s="234">
        <v>8.845252502701828E-5</v>
      </c>
      <c r="E20" s="234">
        <v>2.8040467694974968E-5</v>
      </c>
      <c r="F20" s="234">
        <v>3.7448993852460397E-5</v>
      </c>
      <c r="G20" s="234">
        <v>3.472567187279069E-5</v>
      </c>
      <c r="H20" s="234">
        <v>2.6416494239295705E-5</v>
      </c>
      <c r="I20" s="234">
        <v>6.033586021180286E-6</v>
      </c>
      <c r="J20" s="234">
        <v>3.3431539293236125E-5</v>
      </c>
      <c r="K20" s="234">
        <v>4.7619902730133226E-5</v>
      </c>
      <c r="L20" s="234">
        <v>2.6101276541242037E-5</v>
      </c>
      <c r="M20" s="234">
        <v>1.4663883731655326E-5</v>
      </c>
      <c r="N20" s="234">
        <v>5.5540142245323227E-5</v>
      </c>
      <c r="O20" s="234">
        <v>1.1138978082400831E-3</v>
      </c>
      <c r="P20" s="234">
        <v>1.2848247884174422E-3</v>
      </c>
      <c r="Q20" s="234">
        <v>1.5501424893466932E-3</v>
      </c>
      <c r="R20" s="234">
        <v>7.3523056798735433E-4</v>
      </c>
      <c r="S20" s="234">
        <v>1.0193339084517012</v>
      </c>
      <c r="T20" s="234">
        <v>1.3980077214750428E-3</v>
      </c>
      <c r="U20" s="234">
        <v>3.8160803100342686E-3</v>
      </c>
      <c r="V20" s="234">
        <v>7.8123418598959678E-5</v>
      </c>
      <c r="W20" s="234">
        <v>6.4944162041591087E-4</v>
      </c>
      <c r="X20" s="234">
        <v>6.2252753394172433E-5</v>
      </c>
      <c r="Y20" s="234">
        <v>1.1446913094134283E-4</v>
      </c>
      <c r="Z20" s="234">
        <v>3.6719214575034219E-5</v>
      </c>
      <c r="AA20" s="234">
        <v>5.7679244186477843E-5</v>
      </c>
      <c r="AB20" s="234">
        <v>5.3496309778457983E-5</v>
      </c>
      <c r="AC20" s="234">
        <v>2.0222323615726072E-5</v>
      </c>
      <c r="AD20" s="234">
        <v>9.0530910171359561E-5</v>
      </c>
      <c r="AE20" s="234">
        <v>7.0547086859898872E-5</v>
      </c>
      <c r="AF20" s="234">
        <v>1.6749332265759899E-4</v>
      </c>
      <c r="AG20" s="234">
        <v>1.2499595953902E-4</v>
      </c>
      <c r="AH20" s="234">
        <v>3.5664836913393604E-5</v>
      </c>
      <c r="AI20" s="234">
        <v>3.264853947703557E-5</v>
      </c>
      <c r="AJ20" s="234">
        <v>5.0931033723186127E-4</v>
      </c>
      <c r="AK20" s="234">
        <v>3.4749875492792055E-5</v>
      </c>
      <c r="AL20" s="234">
        <v>3.7005090966260189E-5</v>
      </c>
      <c r="AM20" s="234">
        <v>8.4365045008331964E-5</v>
      </c>
      <c r="AN20" s="232">
        <v>1.0319175401579492</v>
      </c>
      <c r="AO20" s="232">
        <v>0.73917170792487374</v>
      </c>
    </row>
    <row r="21" spans="1:41">
      <c r="A21" s="147" t="s">
        <v>56</v>
      </c>
      <c r="B21" s="148" t="s">
        <v>351</v>
      </c>
      <c r="C21" s="233">
        <v>1.6451180367000915E-6</v>
      </c>
      <c r="D21" s="234">
        <v>2.2867021382023405E-6</v>
      </c>
      <c r="E21" s="234">
        <v>2.2404763222039179E-6</v>
      </c>
      <c r="F21" s="234">
        <v>2.3995182182518571E-6</v>
      </c>
      <c r="G21" s="234">
        <v>1.7499221236671702E-6</v>
      </c>
      <c r="H21" s="234">
        <v>1.8822616792316823E-6</v>
      </c>
      <c r="I21" s="234">
        <v>6.3737997369907685E-7</v>
      </c>
      <c r="J21" s="234">
        <v>1.8564836110441701E-6</v>
      </c>
      <c r="K21" s="234">
        <v>2.9892874394359346E-6</v>
      </c>
      <c r="L21" s="234">
        <v>1.6451245200464091E-6</v>
      </c>
      <c r="M21" s="234">
        <v>9.0360364561745642E-7</v>
      </c>
      <c r="N21" s="234">
        <v>2.3066274643908381E-6</v>
      </c>
      <c r="O21" s="234">
        <v>8.6952573750156096E-6</v>
      </c>
      <c r="P21" s="234">
        <v>3.5512006510095786E-6</v>
      </c>
      <c r="Q21" s="234">
        <v>1.6275820164444213E-6</v>
      </c>
      <c r="R21" s="234">
        <v>2.2079235527565634E-6</v>
      </c>
      <c r="S21" s="234">
        <v>2.2483682111779158E-6</v>
      </c>
      <c r="T21" s="234">
        <v>1.0005217444948629</v>
      </c>
      <c r="U21" s="234">
        <v>1.6558625104894987E-4</v>
      </c>
      <c r="V21" s="234">
        <v>2.4365933558524512E-6</v>
      </c>
      <c r="W21" s="234">
        <v>2.9689073400616639E-5</v>
      </c>
      <c r="X21" s="234">
        <v>3.6394643384785597E-6</v>
      </c>
      <c r="Y21" s="234">
        <v>5.1445280836392693E-6</v>
      </c>
      <c r="Z21" s="234">
        <v>2.6103557107465444E-6</v>
      </c>
      <c r="AA21" s="234">
        <v>6.1452940681700312E-6</v>
      </c>
      <c r="AB21" s="234">
        <v>4.7281450585267608E-6</v>
      </c>
      <c r="AC21" s="234">
        <v>1.7486556641583123E-6</v>
      </c>
      <c r="AD21" s="234">
        <v>6.1721576886276656E-6</v>
      </c>
      <c r="AE21" s="234">
        <v>5.0977794899585255E-6</v>
      </c>
      <c r="AF21" s="234">
        <v>2.8660251419906578E-5</v>
      </c>
      <c r="AG21" s="234">
        <v>4.4190929791523277E-6</v>
      </c>
      <c r="AH21" s="234">
        <v>1.9964738199768847E-6</v>
      </c>
      <c r="AI21" s="234">
        <v>2.6908827811705993E-6</v>
      </c>
      <c r="AJ21" s="234">
        <v>2.8541131766777126E-5</v>
      </c>
      <c r="AK21" s="234">
        <v>3.1149238641917422E-6</v>
      </c>
      <c r="AL21" s="234">
        <v>1.9150436665026349E-6</v>
      </c>
      <c r="AM21" s="234">
        <v>6.015419699578939E-6</v>
      </c>
      <c r="AN21" s="232">
        <v>1.0008729688497471</v>
      </c>
      <c r="AO21" s="232">
        <v>0.71693420550567177</v>
      </c>
    </row>
    <row r="22" spans="1:41">
      <c r="A22" s="147" t="s">
        <v>22</v>
      </c>
      <c r="B22" s="148" t="s">
        <v>39</v>
      </c>
      <c r="C22" s="233">
        <v>9.8657168415786068E-4</v>
      </c>
      <c r="D22" s="234">
        <v>1.2545763743440127E-3</v>
      </c>
      <c r="E22" s="234">
        <v>6.0812921209302381E-4</v>
      </c>
      <c r="F22" s="234">
        <v>6.2365008703509908E-4</v>
      </c>
      <c r="G22" s="234">
        <v>5.1180300701793703E-4</v>
      </c>
      <c r="H22" s="234">
        <v>4.4099648712044698E-4</v>
      </c>
      <c r="I22" s="234">
        <v>1.6452289504156577E-4</v>
      </c>
      <c r="J22" s="234">
        <v>4.7473193859439924E-4</v>
      </c>
      <c r="K22" s="234">
        <v>8.6446397388255933E-4</v>
      </c>
      <c r="L22" s="234">
        <v>4.6134164940594177E-4</v>
      </c>
      <c r="M22" s="234">
        <v>3.6868647320546983E-4</v>
      </c>
      <c r="N22" s="234">
        <v>4.5809603546628276E-4</v>
      </c>
      <c r="O22" s="234">
        <v>4.7482879404202224E-4</v>
      </c>
      <c r="P22" s="234">
        <v>4.6908880424997629E-4</v>
      </c>
      <c r="Q22" s="234">
        <v>3.9799718008960326E-4</v>
      </c>
      <c r="R22" s="234">
        <v>4.2586295376102637E-4</v>
      </c>
      <c r="S22" s="234">
        <v>4.37354496442556E-4</v>
      </c>
      <c r="T22" s="234">
        <v>3.7077660555837494E-4</v>
      </c>
      <c r="U22" s="234">
        <v>1.1658193124897742</v>
      </c>
      <c r="V22" s="234">
        <v>8.8600585119923234E-4</v>
      </c>
      <c r="W22" s="234">
        <v>8.9138453429364085E-4</v>
      </c>
      <c r="X22" s="234">
        <v>8.5081309242355315E-4</v>
      </c>
      <c r="Y22" s="234">
        <v>1.1350373262339777E-3</v>
      </c>
      <c r="Z22" s="234">
        <v>7.6410177721474536E-4</v>
      </c>
      <c r="AA22" s="234">
        <v>7.7010169645014216E-4</v>
      </c>
      <c r="AB22" s="234">
        <v>8.8448193856316805E-4</v>
      </c>
      <c r="AC22" s="234">
        <v>1.814347391587831E-4</v>
      </c>
      <c r="AD22" s="234">
        <v>5.184161053336897E-3</v>
      </c>
      <c r="AE22" s="234">
        <v>9.8660486362754044E-4</v>
      </c>
      <c r="AF22" s="234">
        <v>3.173401529679383E-3</v>
      </c>
      <c r="AG22" s="234">
        <v>8.7357061965946518E-4</v>
      </c>
      <c r="AH22" s="234">
        <v>4.4824498728963941E-4</v>
      </c>
      <c r="AI22" s="234">
        <v>5.7106322530601518E-4</v>
      </c>
      <c r="AJ22" s="234">
        <v>7.7865817486672869E-3</v>
      </c>
      <c r="AK22" s="234">
        <v>4.7123830456777304E-4</v>
      </c>
      <c r="AL22" s="234">
        <v>5.6553776068634634E-4</v>
      </c>
      <c r="AM22" s="234">
        <v>1.0658021883453691E-3</v>
      </c>
      <c r="AN22" s="232">
        <v>1.2031023583779854</v>
      </c>
      <c r="AO22" s="232">
        <v>0.86179291507592704</v>
      </c>
    </row>
    <row r="23" spans="1:41">
      <c r="A23" s="151" t="s">
        <v>77</v>
      </c>
      <c r="B23" s="152" t="s">
        <v>27</v>
      </c>
      <c r="C23" s="235">
        <v>1.2021439009889403E-3</v>
      </c>
      <c r="D23" s="236">
        <v>2.2780060234405494E-3</v>
      </c>
      <c r="E23" s="236">
        <v>3.7770790019169597E-3</v>
      </c>
      <c r="F23" s="236">
        <v>1.4593372545739735E-2</v>
      </c>
      <c r="G23" s="236">
        <v>6.1022768953759672E-3</v>
      </c>
      <c r="H23" s="236">
        <v>2.0092296371926601E-3</v>
      </c>
      <c r="I23" s="236">
        <v>1.4956501823184022E-3</v>
      </c>
      <c r="J23" s="236">
        <v>2.9239683077507501E-3</v>
      </c>
      <c r="K23" s="236">
        <v>6.1145801137693547E-3</v>
      </c>
      <c r="L23" s="236">
        <v>9.2643529101968745E-3</v>
      </c>
      <c r="M23" s="236">
        <v>2.7218440605277418E-3</v>
      </c>
      <c r="N23" s="236">
        <v>2.4005711858594669E-3</v>
      </c>
      <c r="O23" s="236">
        <v>2.0971310123584523E-3</v>
      </c>
      <c r="P23" s="236">
        <v>2.0174625584567919E-3</v>
      </c>
      <c r="Q23" s="236">
        <v>2.1108159401249903E-3</v>
      </c>
      <c r="R23" s="236">
        <v>1.5740489653304694E-3</v>
      </c>
      <c r="S23" s="236">
        <v>1.9460407074122228E-3</v>
      </c>
      <c r="T23" s="236">
        <v>2.5934366062222384E-3</v>
      </c>
      <c r="U23" s="236">
        <v>1.8290555777485513E-3</v>
      </c>
      <c r="V23" s="236">
        <v>1.0197530810643116</v>
      </c>
      <c r="W23" s="236">
        <v>2.5184385474882644E-3</v>
      </c>
      <c r="X23" s="236">
        <v>4.1463841264092393E-3</v>
      </c>
      <c r="Y23" s="236">
        <v>2.7503248860681188E-3</v>
      </c>
      <c r="Z23" s="236">
        <v>3.2408420211525219E-3</v>
      </c>
      <c r="AA23" s="236">
        <v>3.4819113729682057E-3</v>
      </c>
      <c r="AB23" s="236">
        <v>7.1700600531919064E-3</v>
      </c>
      <c r="AC23" s="236">
        <v>6.0198719081380303E-4</v>
      </c>
      <c r="AD23" s="236">
        <v>1.9887480938648853E-3</v>
      </c>
      <c r="AE23" s="236">
        <v>6.7433361686860191E-3</v>
      </c>
      <c r="AF23" s="236">
        <v>4.0599590722143718E-3</v>
      </c>
      <c r="AG23" s="236">
        <v>7.6207827484275738E-3</v>
      </c>
      <c r="AH23" s="236">
        <v>2.3034138042899895E-3</v>
      </c>
      <c r="AI23" s="236">
        <v>1.2707175351208156E-2</v>
      </c>
      <c r="AJ23" s="236">
        <v>3.855162070382103E-3</v>
      </c>
      <c r="AK23" s="236">
        <v>3.0857195266529641E-3</v>
      </c>
      <c r="AL23" s="236">
        <v>6.2817164822172325E-2</v>
      </c>
      <c r="AM23" s="236">
        <v>1.9491751709451344E-3</v>
      </c>
      <c r="AN23" s="237">
        <v>1.2198447322239783</v>
      </c>
      <c r="AO23" s="237">
        <v>0.87378562630415657</v>
      </c>
    </row>
    <row r="24" spans="1:41">
      <c r="A24" s="147" t="s">
        <v>80</v>
      </c>
      <c r="B24" s="148" t="s">
        <v>30</v>
      </c>
      <c r="C24" s="233">
        <v>4.5287060403425864E-3</v>
      </c>
      <c r="D24" s="234">
        <v>5.3983442707299482E-3</v>
      </c>
      <c r="E24" s="234">
        <v>2.5065460577245787E-3</v>
      </c>
      <c r="F24" s="234">
        <v>5.3586738988801886E-3</v>
      </c>
      <c r="G24" s="234">
        <v>5.7714117014114356E-3</v>
      </c>
      <c r="H24" s="234">
        <v>7.3319940126827252E-3</v>
      </c>
      <c r="I24" s="234">
        <v>1.0541284066105864E-3</v>
      </c>
      <c r="J24" s="234">
        <v>6.7692243956896199E-3</v>
      </c>
      <c r="K24" s="234">
        <v>9.1191760806370523E-3</v>
      </c>
      <c r="L24" s="234">
        <v>1.1822067967999072E-2</v>
      </c>
      <c r="M24" s="234">
        <v>5.161218891207426E-3</v>
      </c>
      <c r="N24" s="234">
        <v>8.2424023414417909E-3</v>
      </c>
      <c r="O24" s="234">
        <v>5.3478676309320064E-3</v>
      </c>
      <c r="P24" s="234">
        <v>4.1085976360619135E-3</v>
      </c>
      <c r="Q24" s="234">
        <v>2.8538449053912424E-3</v>
      </c>
      <c r="R24" s="234">
        <v>7.2840876193213232E-3</v>
      </c>
      <c r="S24" s="234">
        <v>4.4683290362201901E-3</v>
      </c>
      <c r="T24" s="234">
        <v>3.5016665475831894E-3</v>
      </c>
      <c r="U24" s="234">
        <v>2.8979677850466436E-3</v>
      </c>
      <c r="V24" s="234">
        <v>4.2153222895847655E-3</v>
      </c>
      <c r="W24" s="234">
        <v>1.0028716550672103</v>
      </c>
      <c r="X24" s="234">
        <v>2.2340691842720063E-2</v>
      </c>
      <c r="Y24" s="234">
        <v>4.0631120429054236E-2</v>
      </c>
      <c r="Z24" s="234">
        <v>5.0956070368258048E-3</v>
      </c>
      <c r="AA24" s="234">
        <v>5.6143916637644321E-3</v>
      </c>
      <c r="AB24" s="234">
        <v>4.7652599333947417E-3</v>
      </c>
      <c r="AC24" s="234">
        <v>1.4394563629020026E-2</v>
      </c>
      <c r="AD24" s="234">
        <v>1.1194270880275191E-2</v>
      </c>
      <c r="AE24" s="234">
        <v>6.063232206451781E-3</v>
      </c>
      <c r="AF24" s="234">
        <v>1.0047398168706787E-2</v>
      </c>
      <c r="AG24" s="234">
        <v>1.0767922533650097E-2</v>
      </c>
      <c r="AH24" s="234">
        <v>4.5441632291813071E-3</v>
      </c>
      <c r="AI24" s="234">
        <v>2.6824316078567535E-3</v>
      </c>
      <c r="AJ24" s="234">
        <v>2.6340336884359016E-3</v>
      </c>
      <c r="AK24" s="234">
        <v>4.7092748269339227E-3</v>
      </c>
      <c r="AL24" s="234">
        <v>2.8435642570799444E-3</v>
      </c>
      <c r="AM24" s="234">
        <v>2.1987154318058508E-2</v>
      </c>
      <c r="AN24" s="232">
        <v>1.280928312834118</v>
      </c>
      <c r="AO24" s="232">
        <v>0.91754033813786828</v>
      </c>
    </row>
    <row r="25" spans="1:41">
      <c r="A25" s="147" t="s">
        <v>269</v>
      </c>
      <c r="B25" s="148" t="s">
        <v>422</v>
      </c>
      <c r="C25" s="233">
        <v>8.1714733085201958E-3</v>
      </c>
      <c r="D25" s="234">
        <v>2.379076651994028E-2</v>
      </c>
      <c r="E25" s="234">
        <v>1.0613696243097413E-2</v>
      </c>
      <c r="F25" s="234">
        <v>1.7609938384115204E-2</v>
      </c>
      <c r="G25" s="234">
        <v>2.2585607324531975E-2</v>
      </c>
      <c r="H25" s="234">
        <v>2.8222851184040137E-2</v>
      </c>
      <c r="I25" s="234">
        <v>3.9295316278296979E-3</v>
      </c>
      <c r="J25" s="234">
        <v>2.1360477865664258E-2</v>
      </c>
      <c r="K25" s="234">
        <v>2.9900209499865688E-2</v>
      </c>
      <c r="L25" s="234">
        <v>5.4158796566336563E-2</v>
      </c>
      <c r="M25" s="234">
        <v>4.2435962147470044E-2</v>
      </c>
      <c r="N25" s="234">
        <v>2.4223533358816975E-2</v>
      </c>
      <c r="O25" s="234">
        <v>2.0510772671991567E-2</v>
      </c>
      <c r="P25" s="234">
        <v>1.2277160835519061E-2</v>
      </c>
      <c r="Q25" s="234">
        <v>7.4632029533040628E-3</v>
      </c>
      <c r="R25" s="234">
        <v>1.7190799140199855E-2</v>
      </c>
      <c r="S25" s="234">
        <v>8.5199797007161539E-3</v>
      </c>
      <c r="T25" s="234">
        <v>1.0793251095409892E-2</v>
      </c>
      <c r="U25" s="234">
        <v>1.4455840715592205E-2</v>
      </c>
      <c r="V25" s="234">
        <v>1.6859607995355508E-2</v>
      </c>
      <c r="W25" s="234">
        <v>6.2825914853036147E-3</v>
      </c>
      <c r="X25" s="234">
        <v>1.0727704313998252</v>
      </c>
      <c r="Y25" s="234">
        <v>3.344226259771732E-2</v>
      </c>
      <c r="Z25" s="234">
        <v>4.1204842808754388E-2</v>
      </c>
      <c r="AA25" s="234">
        <v>1.8565914910754006E-2</v>
      </c>
      <c r="AB25" s="234">
        <v>4.6402162468740672E-3</v>
      </c>
      <c r="AC25" s="234">
        <v>1.9654395686026583E-3</v>
      </c>
      <c r="AD25" s="234">
        <v>8.2690557373499979E-3</v>
      </c>
      <c r="AE25" s="234">
        <v>6.3574262039908271E-3</v>
      </c>
      <c r="AF25" s="234">
        <v>9.5366338764448395E-3</v>
      </c>
      <c r="AG25" s="234">
        <v>1.1915146786200937E-2</v>
      </c>
      <c r="AH25" s="234">
        <v>1.0854361214374473E-2</v>
      </c>
      <c r="AI25" s="234">
        <v>3.4027869511684527E-3</v>
      </c>
      <c r="AJ25" s="234">
        <v>5.7143889559157545E-3</v>
      </c>
      <c r="AK25" s="234">
        <v>1.8095953740674599E-2</v>
      </c>
      <c r="AL25" s="234">
        <v>8.2919699321204587E-3</v>
      </c>
      <c r="AM25" s="234">
        <v>5.943395739177469E-3</v>
      </c>
      <c r="AN25" s="232">
        <v>1.6623262772935659</v>
      </c>
      <c r="AO25" s="232">
        <v>1.1907390907682469</v>
      </c>
    </row>
    <row r="26" spans="1:41">
      <c r="A26" s="147" t="s">
        <v>270</v>
      </c>
      <c r="B26" s="148" t="s">
        <v>295</v>
      </c>
      <c r="C26" s="233">
        <v>1.3893405845509007E-3</v>
      </c>
      <c r="D26" s="234">
        <v>2.4472821243506065E-3</v>
      </c>
      <c r="E26" s="234">
        <v>2.3954086090426092E-3</v>
      </c>
      <c r="F26" s="234">
        <v>1.8176356562890118E-3</v>
      </c>
      <c r="G26" s="234">
        <v>2.0818025249682956E-3</v>
      </c>
      <c r="H26" s="234">
        <v>2.8382253653176323E-3</v>
      </c>
      <c r="I26" s="234">
        <v>7.9380629888701625E-4</v>
      </c>
      <c r="J26" s="234">
        <v>1.2246187330062427E-3</v>
      </c>
      <c r="K26" s="234">
        <v>1.4731056610288327E-3</v>
      </c>
      <c r="L26" s="234">
        <v>2.9519094153368729E-3</v>
      </c>
      <c r="M26" s="234">
        <v>7.1368856110725872E-4</v>
      </c>
      <c r="N26" s="234">
        <v>1.2883837903954517E-3</v>
      </c>
      <c r="O26" s="234">
        <v>1.3609556388735511E-3</v>
      </c>
      <c r="P26" s="234">
        <v>9.6262273437838146E-4</v>
      </c>
      <c r="Q26" s="234">
        <v>7.4384342384615663E-4</v>
      </c>
      <c r="R26" s="234">
        <v>1.363239470470288E-3</v>
      </c>
      <c r="S26" s="234">
        <v>8.5052618688447751E-4</v>
      </c>
      <c r="T26" s="234">
        <v>7.2735771048757782E-4</v>
      </c>
      <c r="U26" s="234">
        <v>9.3395900002228257E-4</v>
      </c>
      <c r="V26" s="234">
        <v>1.3137676309350132E-3</v>
      </c>
      <c r="W26" s="234">
        <v>1.5316154666395083E-3</v>
      </c>
      <c r="X26" s="234">
        <v>1.191024029612643E-3</v>
      </c>
      <c r="Y26" s="234">
        <v>1.0585528640589819</v>
      </c>
      <c r="Z26" s="234">
        <v>8.2984707411910916E-3</v>
      </c>
      <c r="AA26" s="234">
        <v>3.4122460118936422E-3</v>
      </c>
      <c r="AB26" s="234">
        <v>1.5713698768910734E-3</v>
      </c>
      <c r="AC26" s="234">
        <v>4.0524133834391298E-4</v>
      </c>
      <c r="AD26" s="234">
        <v>4.748241803621025E-3</v>
      </c>
      <c r="AE26" s="234">
        <v>3.7689528416339031E-3</v>
      </c>
      <c r="AF26" s="234">
        <v>4.7582410370474422E-3</v>
      </c>
      <c r="AG26" s="234">
        <v>1.0085017838449331E-2</v>
      </c>
      <c r="AH26" s="234">
        <v>5.2390846701081527E-3</v>
      </c>
      <c r="AI26" s="234">
        <v>1.9582077453532258E-3</v>
      </c>
      <c r="AJ26" s="234">
        <v>1.2535889540234786E-3</v>
      </c>
      <c r="AK26" s="234">
        <v>7.7492677326516371E-3</v>
      </c>
      <c r="AL26" s="234">
        <v>1.2775815275145269E-3</v>
      </c>
      <c r="AM26" s="234">
        <v>2.4863513456017637E-3</v>
      </c>
      <c r="AN26" s="232">
        <v>1.147958846139737</v>
      </c>
      <c r="AO26" s="232">
        <v>0.82229312702514601</v>
      </c>
    </row>
    <row r="27" spans="1:41">
      <c r="A27" s="147" t="s">
        <v>271</v>
      </c>
      <c r="B27" s="148" t="s">
        <v>296</v>
      </c>
      <c r="C27" s="233">
        <v>1.2758157425168382E-3</v>
      </c>
      <c r="D27" s="234">
        <v>3.67569258776458E-3</v>
      </c>
      <c r="E27" s="234">
        <v>2.1128797839550196E-3</v>
      </c>
      <c r="F27" s="234">
        <v>1.6761585940772968E-3</v>
      </c>
      <c r="G27" s="234">
        <v>1.9892325116159068E-3</v>
      </c>
      <c r="H27" s="234">
        <v>5.0339835329139809E-3</v>
      </c>
      <c r="I27" s="234">
        <v>3.4381719823954994E-4</v>
      </c>
      <c r="J27" s="234">
        <v>1.1534054792028535E-3</v>
      </c>
      <c r="K27" s="234">
        <v>5.9733791246762563E-3</v>
      </c>
      <c r="L27" s="234">
        <v>2.0440514385158528E-3</v>
      </c>
      <c r="M27" s="234">
        <v>1.1165152430989312E-3</v>
      </c>
      <c r="N27" s="234">
        <v>1.2049664763903712E-3</v>
      </c>
      <c r="O27" s="234">
        <v>1.5193191856114725E-3</v>
      </c>
      <c r="P27" s="234">
        <v>8.4200718912658666E-4</v>
      </c>
      <c r="Q27" s="234">
        <v>8.6499566439664981E-4</v>
      </c>
      <c r="R27" s="234">
        <v>1.8493593176429259E-3</v>
      </c>
      <c r="S27" s="234">
        <v>9.4962096806728126E-4</v>
      </c>
      <c r="T27" s="234">
        <v>1.0586365905805382E-3</v>
      </c>
      <c r="U27" s="234">
        <v>1.0951770024887559E-3</v>
      </c>
      <c r="V27" s="234">
        <v>2.059032800683828E-3</v>
      </c>
      <c r="W27" s="234">
        <v>3.3849378613736844E-3</v>
      </c>
      <c r="X27" s="234">
        <v>1.4602144473125534E-2</v>
      </c>
      <c r="Y27" s="234">
        <v>3.4214083286602283E-3</v>
      </c>
      <c r="Z27" s="234">
        <v>1.0015338360348618</v>
      </c>
      <c r="AA27" s="234">
        <v>2.6502557919170712E-3</v>
      </c>
      <c r="AB27" s="234">
        <v>5.0213384166653335E-3</v>
      </c>
      <c r="AC27" s="234">
        <v>5.0637051979441792E-4</v>
      </c>
      <c r="AD27" s="234">
        <v>7.7886108420463195E-3</v>
      </c>
      <c r="AE27" s="234">
        <v>1.0101016050692978E-2</v>
      </c>
      <c r="AF27" s="234">
        <v>3.4373158546548765E-2</v>
      </c>
      <c r="AG27" s="234">
        <v>9.5875695849223733E-3</v>
      </c>
      <c r="AH27" s="234">
        <v>5.8370746983747385E-3</v>
      </c>
      <c r="AI27" s="234">
        <v>9.9538784040955654E-4</v>
      </c>
      <c r="AJ27" s="234">
        <v>2.1220982579443198E-3</v>
      </c>
      <c r="AK27" s="234">
        <v>1.7049710051675306E-2</v>
      </c>
      <c r="AL27" s="234">
        <v>1.3713369260397218E-3</v>
      </c>
      <c r="AM27" s="234">
        <v>2.1865601592845833E-2</v>
      </c>
      <c r="AN27" s="232">
        <v>1.1800499022494635</v>
      </c>
      <c r="AO27" s="232">
        <v>0.84528023581109479</v>
      </c>
    </row>
    <row r="28" spans="1:41">
      <c r="A28" s="151" t="s">
        <v>272</v>
      </c>
      <c r="B28" s="152" t="s">
        <v>41</v>
      </c>
      <c r="C28" s="235">
        <v>4.302685953883225E-2</v>
      </c>
      <c r="D28" s="236">
        <v>1.4446128474409688E-2</v>
      </c>
      <c r="E28" s="236">
        <v>5.5764326270170674E-2</v>
      </c>
      <c r="F28" s="236">
        <v>7.4833634379336669E-2</v>
      </c>
      <c r="G28" s="236">
        <v>6.3965849270380598E-2</v>
      </c>
      <c r="H28" s="236">
        <v>3.0779216296891714E-2</v>
      </c>
      <c r="I28" s="236">
        <v>6.8019703349816137E-3</v>
      </c>
      <c r="J28" s="236">
        <v>4.8608435849164043E-2</v>
      </c>
      <c r="K28" s="236">
        <v>3.3465838268202118E-2</v>
      </c>
      <c r="L28" s="236">
        <v>2.5557906748159824E-2</v>
      </c>
      <c r="M28" s="236">
        <v>1.2864546902923968E-2</v>
      </c>
      <c r="N28" s="236">
        <v>2.8061167443598559E-2</v>
      </c>
      <c r="O28" s="236">
        <v>3.4980336101655907E-2</v>
      </c>
      <c r="P28" s="236">
        <v>3.4820678874476998E-2</v>
      </c>
      <c r="Q28" s="236">
        <v>4.393975686300499E-2</v>
      </c>
      <c r="R28" s="236">
        <v>3.336103839553653E-2</v>
      </c>
      <c r="S28" s="236">
        <v>4.5702916844421689E-2</v>
      </c>
      <c r="T28" s="236">
        <v>3.402534327085268E-2</v>
      </c>
      <c r="U28" s="236">
        <v>3.6120101522109267E-2</v>
      </c>
      <c r="V28" s="236">
        <v>4.9608302546550208E-2</v>
      </c>
      <c r="W28" s="236">
        <v>4.3775087669698322E-2</v>
      </c>
      <c r="X28" s="236">
        <v>7.688754143502086E-3</v>
      </c>
      <c r="Y28" s="236">
        <v>2.0490571104270796E-2</v>
      </c>
      <c r="Z28" s="236">
        <v>1.6781154366593075E-2</v>
      </c>
      <c r="AA28" s="236">
        <v>1.0109508644055771</v>
      </c>
      <c r="AB28" s="236">
        <v>7.8025290767433997E-3</v>
      </c>
      <c r="AC28" s="236">
        <v>2.4191258354962653E-3</v>
      </c>
      <c r="AD28" s="236">
        <v>2.3328472905989491E-2</v>
      </c>
      <c r="AE28" s="236">
        <v>9.4441329436980789E-3</v>
      </c>
      <c r="AF28" s="236">
        <v>1.1391154028454658E-2</v>
      </c>
      <c r="AG28" s="236">
        <v>1.7456602632807777E-2</v>
      </c>
      <c r="AH28" s="236">
        <v>3.6049186143976508E-2</v>
      </c>
      <c r="AI28" s="236">
        <v>2.4236760037496613E-2</v>
      </c>
      <c r="AJ28" s="236">
        <v>1.8627216348584875E-2</v>
      </c>
      <c r="AK28" s="236">
        <v>4.2600184121410423E-2</v>
      </c>
      <c r="AL28" s="236">
        <v>0.20111997690817102</v>
      </c>
      <c r="AM28" s="236">
        <v>1.0001630361476173E-2</v>
      </c>
      <c r="AN28" s="237">
        <v>2.2548977572296067</v>
      </c>
      <c r="AO28" s="237">
        <v>1.615203309900378</v>
      </c>
    </row>
    <row r="29" spans="1:41">
      <c r="A29" s="147" t="s">
        <v>273</v>
      </c>
      <c r="B29" s="148" t="s">
        <v>42</v>
      </c>
      <c r="C29" s="233">
        <v>9.8876109773616012E-3</v>
      </c>
      <c r="D29" s="234">
        <v>4.722708339723701E-2</v>
      </c>
      <c r="E29" s="234">
        <v>1.4791381460294132E-2</v>
      </c>
      <c r="F29" s="234">
        <v>2.7044172493873767E-2</v>
      </c>
      <c r="G29" s="234">
        <v>1.5131857611472737E-2</v>
      </c>
      <c r="H29" s="234">
        <v>1.2358699408424864E-2</v>
      </c>
      <c r="I29" s="234">
        <v>5.3333735213249665E-3</v>
      </c>
      <c r="J29" s="234">
        <v>8.8541093887423167E-3</v>
      </c>
      <c r="K29" s="234">
        <v>2.0143256919945531E-2</v>
      </c>
      <c r="L29" s="234">
        <v>1.4281073218627725E-2</v>
      </c>
      <c r="M29" s="234">
        <v>8.9036380174947853E-3</v>
      </c>
      <c r="N29" s="234">
        <v>1.5633958958584292E-2</v>
      </c>
      <c r="O29" s="234">
        <v>1.196617485529107E-2</v>
      </c>
      <c r="P29" s="234">
        <v>1.055259322598813E-2</v>
      </c>
      <c r="Q29" s="234">
        <v>1.1748370816825492E-2</v>
      </c>
      <c r="R29" s="234">
        <v>1.0207963105210861E-2</v>
      </c>
      <c r="S29" s="234">
        <v>1.028591049769848E-2</v>
      </c>
      <c r="T29" s="234">
        <v>1.1960133966309457E-2</v>
      </c>
      <c r="U29" s="234">
        <v>1.1481532282023975E-2</v>
      </c>
      <c r="V29" s="234">
        <v>2.4197974836093195E-2</v>
      </c>
      <c r="W29" s="234">
        <v>1.5474645840691791E-2</v>
      </c>
      <c r="X29" s="234">
        <v>2.5896334558097041E-2</v>
      </c>
      <c r="Y29" s="234">
        <v>2.1440048298011525E-2</v>
      </c>
      <c r="Z29" s="234">
        <v>2.6812253454084237E-2</v>
      </c>
      <c r="AA29" s="234">
        <v>2.199020815566613E-2</v>
      </c>
      <c r="AB29" s="234">
        <v>1.0686452901432684</v>
      </c>
      <c r="AC29" s="234">
        <v>6.8945539243350173E-2</v>
      </c>
      <c r="AD29" s="234">
        <v>3.080481157756871E-2</v>
      </c>
      <c r="AE29" s="234">
        <v>1.1198156960068827E-2</v>
      </c>
      <c r="AF29" s="234">
        <v>1.8988560713788811E-2</v>
      </c>
      <c r="AG29" s="234">
        <v>1.4115931102575613E-2</v>
      </c>
      <c r="AH29" s="234">
        <v>1.1464253870582105E-2</v>
      </c>
      <c r="AI29" s="234">
        <v>1.8874640817642258E-2</v>
      </c>
      <c r="AJ29" s="234">
        <v>1.5418058670223302E-2</v>
      </c>
      <c r="AK29" s="234">
        <v>1.5325470940916339E-2</v>
      </c>
      <c r="AL29" s="234">
        <v>9.5246416515817715E-3</v>
      </c>
      <c r="AM29" s="234">
        <v>5.0368621380290413E-2</v>
      </c>
      <c r="AN29" s="232">
        <v>1.7472783363372315</v>
      </c>
      <c r="AO29" s="232">
        <v>1.2515910058984321</v>
      </c>
    </row>
    <row r="30" spans="1:41">
      <c r="A30" s="147" t="s">
        <v>274</v>
      </c>
      <c r="B30" s="148" t="s">
        <v>43</v>
      </c>
      <c r="C30" s="233">
        <v>4.1450155388340817E-3</v>
      </c>
      <c r="D30" s="234">
        <v>1.049634165095166E-2</v>
      </c>
      <c r="E30" s="234">
        <v>6.7375218810492785E-3</v>
      </c>
      <c r="F30" s="234">
        <v>9.7393351977366621E-3</v>
      </c>
      <c r="G30" s="234">
        <v>6.4704785594165842E-3</v>
      </c>
      <c r="H30" s="234">
        <v>5.1318364384933205E-3</v>
      </c>
      <c r="I30" s="234">
        <v>1.4884930806766097E-3</v>
      </c>
      <c r="J30" s="234">
        <v>6.6563568687228632E-3</v>
      </c>
      <c r="K30" s="234">
        <v>7.5863319814157108E-3</v>
      </c>
      <c r="L30" s="234">
        <v>5.1910988303908471E-3</v>
      </c>
      <c r="M30" s="234">
        <v>2.9927954714920497E-3</v>
      </c>
      <c r="N30" s="234">
        <v>6.4595992486769531E-3</v>
      </c>
      <c r="O30" s="234">
        <v>5.5375613881848383E-3</v>
      </c>
      <c r="P30" s="234">
        <v>4.9538084688748882E-3</v>
      </c>
      <c r="Q30" s="234">
        <v>4.2385265959981096E-3</v>
      </c>
      <c r="R30" s="234">
        <v>4.1547574212437077E-3</v>
      </c>
      <c r="S30" s="234">
        <v>4.6085395221004055E-3</v>
      </c>
      <c r="T30" s="234">
        <v>4.156846665341548E-3</v>
      </c>
      <c r="U30" s="234">
        <v>3.6743476748057526E-3</v>
      </c>
      <c r="V30" s="234">
        <v>8.8500921263800734E-3</v>
      </c>
      <c r="W30" s="234">
        <v>8.5233720892501051E-3</v>
      </c>
      <c r="X30" s="234">
        <v>9.2513519723244897E-3</v>
      </c>
      <c r="Y30" s="234">
        <v>4.6186907058533887E-3</v>
      </c>
      <c r="Z30" s="234">
        <v>4.9660954692443042E-3</v>
      </c>
      <c r="AA30" s="234">
        <v>3.0340178225450549E-2</v>
      </c>
      <c r="AB30" s="234">
        <v>1.5929324655983779E-2</v>
      </c>
      <c r="AC30" s="234">
        <v>1.0312001498289936</v>
      </c>
      <c r="AD30" s="234">
        <v>3.0262476644679716E-2</v>
      </c>
      <c r="AE30" s="234">
        <v>1.6691220824692921E-2</v>
      </c>
      <c r="AF30" s="234">
        <v>5.4427702955198425E-3</v>
      </c>
      <c r="AG30" s="234">
        <v>8.5121219758812448E-3</v>
      </c>
      <c r="AH30" s="234">
        <v>1.6344446491106408E-2</v>
      </c>
      <c r="AI30" s="234">
        <v>1.2906178664314602E-2</v>
      </c>
      <c r="AJ30" s="234">
        <v>1.1747154060928919E-2</v>
      </c>
      <c r="AK30" s="234">
        <v>2.4759454710535228E-2</v>
      </c>
      <c r="AL30" s="234">
        <v>8.8538347401711116E-3</v>
      </c>
      <c r="AM30" s="234">
        <v>2.3889898131387952E-2</v>
      </c>
      <c r="AN30" s="232">
        <v>1.377508404097104</v>
      </c>
      <c r="AO30" s="232">
        <v>0.9867215161217936</v>
      </c>
    </row>
    <row r="31" spans="1:41">
      <c r="A31" s="147" t="s">
        <v>83</v>
      </c>
      <c r="B31" s="148" t="s">
        <v>297</v>
      </c>
      <c r="C31" s="233">
        <v>7.3335906370717976E-2</v>
      </c>
      <c r="D31" s="234">
        <v>0.20852723751349217</v>
      </c>
      <c r="E31" s="234">
        <v>5.6810034296183365E-2</v>
      </c>
      <c r="F31" s="234">
        <v>3.7944895605762669E-2</v>
      </c>
      <c r="G31" s="234">
        <v>5.6208460940817995E-2</v>
      </c>
      <c r="H31" s="234">
        <v>3.5397204367167374E-2</v>
      </c>
      <c r="I31" s="234">
        <v>2.4915695432207216E-2</v>
      </c>
      <c r="J31" s="234">
        <v>2.7390705832038547E-2</v>
      </c>
      <c r="K31" s="234">
        <v>9.2103678974031308E-2</v>
      </c>
      <c r="L31" s="234">
        <v>5.4292144049039218E-2</v>
      </c>
      <c r="M31" s="234">
        <v>5.7469693975793858E-2</v>
      </c>
      <c r="N31" s="234">
        <v>4.0115312634966184E-2</v>
      </c>
      <c r="O31" s="234">
        <v>3.328591630893999E-2</v>
      </c>
      <c r="P31" s="234">
        <v>2.8912662591970697E-2</v>
      </c>
      <c r="Q31" s="234">
        <v>2.9234369272432836E-2</v>
      </c>
      <c r="R31" s="234">
        <v>2.218697379991216E-2</v>
      </c>
      <c r="S31" s="234">
        <v>3.1946372572225677E-2</v>
      </c>
      <c r="T31" s="234">
        <v>2.2898787308523239E-2</v>
      </c>
      <c r="U31" s="234">
        <v>3.0701104880214332E-2</v>
      </c>
      <c r="V31" s="234">
        <v>0.11655540056922881</v>
      </c>
      <c r="W31" s="234">
        <v>5.204307764810575E-2</v>
      </c>
      <c r="X31" s="234">
        <v>3.4706489806796408E-2</v>
      </c>
      <c r="Y31" s="234">
        <v>3.1979498824406233E-2</v>
      </c>
      <c r="Z31" s="234">
        <v>7.5501422225587783E-2</v>
      </c>
      <c r="AA31" s="234">
        <v>5.0678914443112059E-2</v>
      </c>
      <c r="AB31" s="234">
        <v>3.7488580393049226E-2</v>
      </c>
      <c r="AC31" s="234">
        <v>5.6688637694394172E-3</v>
      </c>
      <c r="AD31" s="234">
        <v>1.1147986550863263</v>
      </c>
      <c r="AE31" s="234">
        <v>2.4949043675380048E-2</v>
      </c>
      <c r="AF31" s="234">
        <v>3.9592570799348206E-2</v>
      </c>
      <c r="AG31" s="234">
        <v>3.6699269976042323E-2</v>
      </c>
      <c r="AH31" s="234">
        <v>2.3192153089647678E-2</v>
      </c>
      <c r="AI31" s="234">
        <v>3.4350883192846203E-2</v>
      </c>
      <c r="AJ31" s="234">
        <v>2.2050084478854606E-2</v>
      </c>
      <c r="AK31" s="234">
        <v>3.9145806647827235E-2</v>
      </c>
      <c r="AL31" s="234">
        <v>8.682178920697653E-2</v>
      </c>
      <c r="AM31" s="234">
        <v>7.8814517871345038E-2</v>
      </c>
      <c r="AN31" s="232">
        <v>2.8687141784307562</v>
      </c>
      <c r="AO31" s="232">
        <v>2.0548854693315857</v>
      </c>
    </row>
    <row r="32" spans="1:41">
      <c r="A32" s="147" t="s">
        <v>275</v>
      </c>
      <c r="B32" s="148" t="s">
        <v>54</v>
      </c>
      <c r="C32" s="233">
        <v>5.4443555058979612E-3</v>
      </c>
      <c r="D32" s="234">
        <v>8.8229923747021599E-3</v>
      </c>
      <c r="E32" s="234">
        <v>6.9275515842363196E-3</v>
      </c>
      <c r="F32" s="234">
        <v>8.7863861446081503E-3</v>
      </c>
      <c r="G32" s="234">
        <v>6.6646672018024471E-3</v>
      </c>
      <c r="H32" s="234">
        <v>7.3313780033261921E-3</v>
      </c>
      <c r="I32" s="234">
        <v>1.3069375962520158E-3</v>
      </c>
      <c r="J32" s="234">
        <v>6.3618484700094912E-3</v>
      </c>
      <c r="K32" s="234">
        <v>9.1666114924901718E-3</v>
      </c>
      <c r="L32" s="234">
        <v>5.8926320921396389E-3</v>
      </c>
      <c r="M32" s="234">
        <v>2.5333498846086297E-3</v>
      </c>
      <c r="N32" s="234">
        <v>7.7773577741315015E-3</v>
      </c>
      <c r="O32" s="234">
        <v>8.0644657087024212E-3</v>
      </c>
      <c r="P32" s="234">
        <v>8.1492334540313096E-3</v>
      </c>
      <c r="Q32" s="234">
        <v>6.9496360631223653E-3</v>
      </c>
      <c r="R32" s="234">
        <v>6.4882724270873835E-3</v>
      </c>
      <c r="S32" s="234">
        <v>9.5757572433524986E-3</v>
      </c>
      <c r="T32" s="234">
        <v>1.2971834230687268E-2</v>
      </c>
      <c r="U32" s="234">
        <v>5.2291017900664254E-3</v>
      </c>
      <c r="V32" s="234">
        <v>8.795881096732263E-3</v>
      </c>
      <c r="W32" s="234">
        <v>1.0681086695575178E-2</v>
      </c>
      <c r="X32" s="234">
        <v>1.2609517024514958E-2</v>
      </c>
      <c r="Y32" s="234">
        <v>2.7284379986657503E-2</v>
      </c>
      <c r="Z32" s="234">
        <v>9.8206424396811102E-3</v>
      </c>
      <c r="AA32" s="234">
        <v>2.7647647675923689E-2</v>
      </c>
      <c r="AB32" s="234">
        <v>3.4425928629604412E-2</v>
      </c>
      <c r="AC32" s="234">
        <v>4.1322421875128927E-3</v>
      </c>
      <c r="AD32" s="234">
        <v>1.252656172805155E-2</v>
      </c>
      <c r="AE32" s="234">
        <v>1.114466315648817</v>
      </c>
      <c r="AF32" s="234">
        <v>2.0456786189943222E-2</v>
      </c>
      <c r="AG32" s="234">
        <v>2.0269692730618433E-2</v>
      </c>
      <c r="AH32" s="234">
        <v>1.0791721446448964E-2</v>
      </c>
      <c r="AI32" s="234">
        <v>3.0374353486845387E-2</v>
      </c>
      <c r="AJ32" s="234">
        <v>4.0675155220839504E-2</v>
      </c>
      <c r="AK32" s="234">
        <v>1.5403534120758544E-2</v>
      </c>
      <c r="AL32" s="234">
        <v>7.4172830712207344E-3</v>
      </c>
      <c r="AM32" s="234">
        <v>3.8915799824623981E-2</v>
      </c>
      <c r="AN32" s="232">
        <v>1.5811388982456238</v>
      </c>
      <c r="AO32" s="232">
        <v>1.1325838493875975</v>
      </c>
    </row>
    <row r="33" spans="1:41">
      <c r="A33" s="151" t="s">
        <v>276</v>
      </c>
      <c r="B33" s="152" t="s">
        <v>44</v>
      </c>
      <c r="C33" s="235">
        <v>7.5178728166592969E-4</v>
      </c>
      <c r="D33" s="236">
        <v>1.1476454551995815E-3</v>
      </c>
      <c r="E33" s="236">
        <v>7.7198825086339997E-4</v>
      </c>
      <c r="F33" s="236">
        <v>7.7576037846060239E-4</v>
      </c>
      <c r="G33" s="236">
        <v>9.80867418172959E-4</v>
      </c>
      <c r="H33" s="236">
        <v>2.473547929404051E-4</v>
      </c>
      <c r="I33" s="236">
        <v>8.8910021020585271E-5</v>
      </c>
      <c r="J33" s="236">
        <v>4.3279779185954756E-4</v>
      </c>
      <c r="K33" s="236">
        <v>2.0380594797115644E-3</v>
      </c>
      <c r="L33" s="236">
        <v>1.1400066306443669E-3</v>
      </c>
      <c r="M33" s="236">
        <v>4.5790701728672134E-4</v>
      </c>
      <c r="N33" s="236">
        <v>9.1565913510369763E-4</v>
      </c>
      <c r="O33" s="236">
        <v>1.1343060671022609E-3</v>
      </c>
      <c r="P33" s="236">
        <v>1.0332203403776888E-3</v>
      </c>
      <c r="Q33" s="236">
        <v>4.2549404344405841E-4</v>
      </c>
      <c r="R33" s="236">
        <v>2.2296539518122443E-4</v>
      </c>
      <c r="S33" s="236">
        <v>6.6230026963917709E-4</v>
      </c>
      <c r="T33" s="236">
        <v>3.3323896677108785E-4</v>
      </c>
      <c r="U33" s="236">
        <v>3.2546313209159418E-4</v>
      </c>
      <c r="V33" s="236">
        <v>4.4600937933779163E-4</v>
      </c>
      <c r="W33" s="236">
        <v>1.9057402987778104E-3</v>
      </c>
      <c r="X33" s="236">
        <v>5.8791703924667988E-4</v>
      </c>
      <c r="Y33" s="236">
        <v>1.0523843455725417E-3</v>
      </c>
      <c r="Z33" s="236">
        <v>1.0252123398361761E-3</v>
      </c>
      <c r="AA33" s="236">
        <v>6.3680317992046798E-4</v>
      </c>
      <c r="AB33" s="236">
        <v>1.324805873556024E-3</v>
      </c>
      <c r="AC33" s="236">
        <v>3.789710853197952E-4</v>
      </c>
      <c r="AD33" s="236">
        <v>6.7190585451867694E-4</v>
      </c>
      <c r="AE33" s="236">
        <v>6.9954453389210985E-4</v>
      </c>
      <c r="AF33" s="236">
        <v>1.0001961458669291</v>
      </c>
      <c r="AG33" s="236">
        <v>9.7762114544950522E-4</v>
      </c>
      <c r="AH33" s="236">
        <v>4.5650737129594569E-4</v>
      </c>
      <c r="AI33" s="236">
        <v>1.2657115659187531E-3</v>
      </c>
      <c r="AJ33" s="236">
        <v>5.8889632010671728E-4</v>
      </c>
      <c r="AK33" s="236">
        <v>5.9134591974333061E-4</v>
      </c>
      <c r="AL33" s="236">
        <v>3.7864863871366186E-4</v>
      </c>
      <c r="AM33" s="236">
        <v>0.13165950813854871</v>
      </c>
      <c r="AN33" s="237">
        <v>1.1587294107642201</v>
      </c>
      <c r="AO33" s="237">
        <v>0.83000817821768202</v>
      </c>
    </row>
    <row r="34" spans="1:41">
      <c r="A34" s="147" t="s">
        <v>277</v>
      </c>
      <c r="B34" s="148" t="s">
        <v>45</v>
      </c>
      <c r="C34" s="233">
        <v>1.0939041627872955E-4</v>
      </c>
      <c r="D34" s="234">
        <v>5.6950239800862893E-4</v>
      </c>
      <c r="E34" s="234">
        <v>2.636704318976771E-4</v>
      </c>
      <c r="F34" s="234">
        <v>1.3415346194877093E-4</v>
      </c>
      <c r="G34" s="234">
        <v>2.2310136465252415E-4</v>
      </c>
      <c r="H34" s="234">
        <v>2.9829021387063772E-4</v>
      </c>
      <c r="I34" s="234">
        <v>3.9383032197268661E-5</v>
      </c>
      <c r="J34" s="234">
        <v>2.2092326245332891E-4</v>
      </c>
      <c r="K34" s="234">
        <v>5.4705340378645548E-4</v>
      </c>
      <c r="L34" s="234">
        <v>1.9481678238256054E-4</v>
      </c>
      <c r="M34" s="234">
        <v>8.4249363246787046E-5</v>
      </c>
      <c r="N34" s="234">
        <v>4.4296309585368441E-4</v>
      </c>
      <c r="O34" s="234">
        <v>7.6998400215802412E-4</v>
      </c>
      <c r="P34" s="234">
        <v>4.7408766939657413E-4</v>
      </c>
      <c r="Q34" s="234">
        <v>3.3884941035439901E-4</v>
      </c>
      <c r="R34" s="234">
        <v>1.2292417850198951E-3</v>
      </c>
      <c r="S34" s="234">
        <v>8.3234298545133655E-4</v>
      </c>
      <c r="T34" s="234">
        <v>9.5722292992158427E-4</v>
      </c>
      <c r="U34" s="234">
        <v>2.9996768835779806E-4</v>
      </c>
      <c r="V34" s="234">
        <v>1.7138000293043541E-4</v>
      </c>
      <c r="W34" s="234">
        <v>2.8504466775899277E-4</v>
      </c>
      <c r="X34" s="234">
        <v>6.574379045031889E-4</v>
      </c>
      <c r="Y34" s="234">
        <v>2.7498648167056114E-4</v>
      </c>
      <c r="Z34" s="234">
        <v>2.9226066303700938E-4</v>
      </c>
      <c r="AA34" s="234">
        <v>3.2836053059514105E-4</v>
      </c>
      <c r="AB34" s="234">
        <v>3.2532575644905721E-4</v>
      </c>
      <c r="AC34" s="234">
        <v>4.4872229705662633E-5</v>
      </c>
      <c r="AD34" s="234">
        <v>5.1852872286303482E-4</v>
      </c>
      <c r="AE34" s="234">
        <v>3.7094568110443166E-3</v>
      </c>
      <c r="AF34" s="234">
        <v>2.1625066375718081E-4</v>
      </c>
      <c r="AG34" s="234">
        <v>1.000161326994303</v>
      </c>
      <c r="AH34" s="234">
        <v>1.7550906884244565E-4</v>
      </c>
      <c r="AI34" s="234">
        <v>1.7229941803615259E-4</v>
      </c>
      <c r="AJ34" s="234">
        <v>6.7756964705329705E-4</v>
      </c>
      <c r="AK34" s="234">
        <v>4.5018756699125218E-4</v>
      </c>
      <c r="AL34" s="234">
        <v>1.4395935877512876E-4</v>
      </c>
      <c r="AM34" s="234">
        <v>2.4361055309534922E-3</v>
      </c>
      <c r="AN34" s="232">
        <v>1.0190700557165062</v>
      </c>
      <c r="AO34" s="232">
        <v>0.72996894060330453</v>
      </c>
    </row>
    <row r="35" spans="1:41">
      <c r="A35" s="147" t="s">
        <v>278</v>
      </c>
      <c r="B35" s="148" t="s">
        <v>298</v>
      </c>
      <c r="C35" s="233">
        <v>6.6372977633646029E-5</v>
      </c>
      <c r="D35" s="234">
        <v>1.8173343250534185E-4</v>
      </c>
      <c r="E35" s="234">
        <v>5.4399802945123272E-5</v>
      </c>
      <c r="F35" s="234">
        <v>4.1722359683987277E-5</v>
      </c>
      <c r="G35" s="234">
        <v>5.4991899416279317E-5</v>
      </c>
      <c r="H35" s="234">
        <v>3.718394474713839E-5</v>
      </c>
      <c r="I35" s="234">
        <v>2.1964900219935049E-5</v>
      </c>
      <c r="J35" s="234">
        <v>2.9404087430456462E-5</v>
      </c>
      <c r="K35" s="234">
        <v>8.6403517298369484E-5</v>
      </c>
      <c r="L35" s="234">
        <v>5.5100011337930016E-5</v>
      </c>
      <c r="M35" s="234">
        <v>5.0319896575365772E-5</v>
      </c>
      <c r="N35" s="234">
        <v>4.0997620828323409E-5</v>
      </c>
      <c r="O35" s="234">
        <v>3.562764778482747E-5</v>
      </c>
      <c r="P35" s="234">
        <v>3.1557017491428935E-5</v>
      </c>
      <c r="Q35" s="234">
        <v>3.0479971201744705E-5</v>
      </c>
      <c r="R35" s="234">
        <v>2.4253790457662043E-5</v>
      </c>
      <c r="S35" s="234">
        <v>3.4101878853571485E-5</v>
      </c>
      <c r="T35" s="234">
        <v>2.7213050272058379E-5</v>
      </c>
      <c r="U35" s="234">
        <v>3.0874416129680725E-5</v>
      </c>
      <c r="V35" s="234">
        <v>1.1017368508563541E-4</v>
      </c>
      <c r="W35" s="234">
        <v>5.6043532012418296E-5</v>
      </c>
      <c r="X35" s="234">
        <v>4.0202853826399949E-5</v>
      </c>
      <c r="Y35" s="234">
        <v>1.283820037676036E-4</v>
      </c>
      <c r="Z35" s="234">
        <v>7.2267910675777658E-5</v>
      </c>
      <c r="AA35" s="234">
        <v>7.8007022366271772E-5</v>
      </c>
      <c r="AB35" s="234">
        <v>1.4111829730440503E-4</v>
      </c>
      <c r="AC35" s="234">
        <v>1.9703525553225563E-5</v>
      </c>
      <c r="AD35" s="234">
        <v>9.2407369131589686E-4</v>
      </c>
      <c r="AE35" s="234">
        <v>4.4673150593803747E-4</v>
      </c>
      <c r="AF35" s="234">
        <v>6.1678492376170341E-5</v>
      </c>
      <c r="AG35" s="234">
        <v>5.3490630318959751E-5</v>
      </c>
      <c r="AH35" s="234">
        <v>1.0134386582090746</v>
      </c>
      <c r="AI35" s="234">
        <v>4.9804387061498507E-5</v>
      </c>
      <c r="AJ35" s="234">
        <v>7.0841026121592433E-5</v>
      </c>
      <c r="AK35" s="234">
        <v>2.7489821785573907E-4</v>
      </c>
      <c r="AL35" s="234">
        <v>8.0803153445631275E-5</v>
      </c>
      <c r="AM35" s="234">
        <v>2.5847018439829043E-4</v>
      </c>
      <c r="AN35" s="232">
        <v>1.0172400505513113</v>
      </c>
      <c r="AO35" s="232">
        <v>0.72865809163444073</v>
      </c>
    </row>
    <row r="36" spans="1:41">
      <c r="A36" s="147" t="s">
        <v>279</v>
      </c>
      <c r="B36" s="148" t="s">
        <v>352</v>
      </c>
      <c r="C36" s="233">
        <v>2.6069348752391698E-3</v>
      </c>
      <c r="D36" s="234">
        <v>2.5722663482581416E-3</v>
      </c>
      <c r="E36" s="234">
        <v>1.3631952132089706E-3</v>
      </c>
      <c r="F36" s="234">
        <v>2.0222627921163173E-3</v>
      </c>
      <c r="G36" s="234">
        <v>1.4842555950702822E-3</v>
      </c>
      <c r="H36" s="234">
        <v>1.1833350998127431E-3</v>
      </c>
      <c r="I36" s="234">
        <v>2.9792531291631725E-4</v>
      </c>
      <c r="J36" s="234">
        <v>7.9229509136669941E-4</v>
      </c>
      <c r="K36" s="234">
        <v>1.151617591161248E-3</v>
      </c>
      <c r="L36" s="234">
        <v>1.9176278039733788E-3</v>
      </c>
      <c r="M36" s="234">
        <v>6.1335052005888075E-4</v>
      </c>
      <c r="N36" s="234">
        <v>7.7005591865312781E-4</v>
      </c>
      <c r="O36" s="234">
        <v>3.2438824011898227E-3</v>
      </c>
      <c r="P36" s="234">
        <v>7.9444681035647092E-4</v>
      </c>
      <c r="Q36" s="234">
        <v>7.7913295161199025E-4</v>
      </c>
      <c r="R36" s="234">
        <v>6.4808488417445452E-4</v>
      </c>
      <c r="S36" s="234">
        <v>5.5488303021141534E-4</v>
      </c>
      <c r="T36" s="234">
        <v>4.7121728757905813E-4</v>
      </c>
      <c r="U36" s="234">
        <v>5.2670167526920912E-4</v>
      </c>
      <c r="V36" s="234">
        <v>1.7762411863278956E-3</v>
      </c>
      <c r="W36" s="234">
        <v>1.2507098942228377E-3</v>
      </c>
      <c r="X36" s="234">
        <v>2.1501927405739685E-3</v>
      </c>
      <c r="Y36" s="234">
        <v>6.3130892883232993E-3</v>
      </c>
      <c r="Z36" s="234">
        <v>2.1443146592516975E-3</v>
      </c>
      <c r="AA36" s="234">
        <v>1.0314372509204954E-3</v>
      </c>
      <c r="AB36" s="234">
        <v>3.3681071143671442E-3</v>
      </c>
      <c r="AC36" s="234">
        <v>4.1358626677791846E-4</v>
      </c>
      <c r="AD36" s="234">
        <v>2.0556227353231717E-3</v>
      </c>
      <c r="AE36" s="234">
        <v>1.6042678658082167E-3</v>
      </c>
      <c r="AF36" s="234">
        <v>4.4640647635703709E-4</v>
      </c>
      <c r="AG36" s="234">
        <v>2.1102601557555565E-3</v>
      </c>
      <c r="AH36" s="234">
        <v>1.3640728716838584E-3</v>
      </c>
      <c r="AI36" s="234">
        <v>1.0003421115419675</v>
      </c>
      <c r="AJ36" s="234">
        <v>2.4911758008461789E-3</v>
      </c>
      <c r="AK36" s="234">
        <v>3.1944606177553236E-3</v>
      </c>
      <c r="AL36" s="234">
        <v>6.2342620857069105E-4</v>
      </c>
      <c r="AM36" s="234">
        <v>8.5142476171199246E-4</v>
      </c>
      <c r="AN36" s="232">
        <v>1.0573243786387725</v>
      </c>
      <c r="AO36" s="232">
        <v>0.75737085219948996</v>
      </c>
    </row>
    <row r="37" spans="1:41">
      <c r="A37" s="147" t="s">
        <v>280</v>
      </c>
      <c r="B37" s="148" t="s">
        <v>24</v>
      </c>
      <c r="C37" s="233">
        <v>3.7795316045068909E-2</v>
      </c>
      <c r="D37" s="234">
        <v>6.1525828162847657E-2</v>
      </c>
      <c r="E37" s="234">
        <v>5.3870108225406201E-2</v>
      </c>
      <c r="F37" s="234">
        <v>7.2145546656052759E-2</v>
      </c>
      <c r="G37" s="234">
        <v>4.3245730121835413E-2</v>
      </c>
      <c r="H37" s="234">
        <v>4.6135535827736558E-2</v>
      </c>
      <c r="I37" s="234">
        <v>1.0345849211612081E-2</v>
      </c>
      <c r="J37" s="234">
        <v>5.5827453413242932E-2</v>
      </c>
      <c r="K37" s="234">
        <v>7.6604467266427473E-2</v>
      </c>
      <c r="L37" s="234">
        <v>3.78462907363298E-2</v>
      </c>
      <c r="M37" s="234">
        <v>2.2148102458837086E-2</v>
      </c>
      <c r="N37" s="234">
        <v>4.5749223863651975E-2</v>
      </c>
      <c r="O37" s="234">
        <v>5.2202784511617847E-2</v>
      </c>
      <c r="P37" s="234">
        <v>4.7906849443698864E-2</v>
      </c>
      <c r="Q37" s="234">
        <v>4.3172192714963989E-2</v>
      </c>
      <c r="R37" s="234">
        <v>5.1602805097503299E-2</v>
      </c>
      <c r="S37" s="234">
        <v>4.7473210388049726E-2</v>
      </c>
      <c r="T37" s="234">
        <v>4.2780972982092894E-2</v>
      </c>
      <c r="U37" s="234">
        <v>4.2444147415294023E-2</v>
      </c>
      <c r="V37" s="234">
        <v>6.5819774908701847E-2</v>
      </c>
      <c r="W37" s="234">
        <v>0.10419609419065443</v>
      </c>
      <c r="X37" s="234">
        <v>0.10870363017603889</v>
      </c>
      <c r="Y37" s="234">
        <v>0.15332529039385798</v>
      </c>
      <c r="Z37" s="234">
        <v>7.1468024337527525E-2</v>
      </c>
      <c r="AA37" s="234">
        <v>8.7064356898702705E-2</v>
      </c>
      <c r="AB37" s="234">
        <v>0.11192735540799145</v>
      </c>
      <c r="AC37" s="234">
        <v>2.4104007154705627E-2</v>
      </c>
      <c r="AD37" s="234">
        <v>0.13408132431789041</v>
      </c>
      <c r="AE37" s="234">
        <v>0.13498222939072702</v>
      </c>
      <c r="AF37" s="234">
        <v>9.25907485700595E-2</v>
      </c>
      <c r="AG37" s="234">
        <v>0.10199091729437539</v>
      </c>
      <c r="AH37" s="234">
        <v>5.4244488484060244E-2</v>
      </c>
      <c r="AI37" s="234">
        <v>6.6124747747304313E-2</v>
      </c>
      <c r="AJ37" s="234">
        <v>1.1699883874772965</v>
      </c>
      <c r="AK37" s="234">
        <v>4.6385483561047117E-2</v>
      </c>
      <c r="AL37" s="234">
        <v>3.4738576602397216E-2</v>
      </c>
      <c r="AM37" s="234">
        <v>6.7484572860833453E-2</v>
      </c>
      <c r="AN37" s="232">
        <v>3.5200424243164408</v>
      </c>
      <c r="AO37" s="232">
        <v>2.5214376822703657</v>
      </c>
    </row>
    <row r="38" spans="1:41">
      <c r="A38" s="151" t="s">
        <v>281</v>
      </c>
      <c r="B38" s="152" t="s">
        <v>25</v>
      </c>
      <c r="C38" s="235">
        <v>1.8134396833364207E-3</v>
      </c>
      <c r="D38" s="236">
        <v>4.5311085362947879E-4</v>
      </c>
      <c r="E38" s="236">
        <v>5.5050087775221715E-4</v>
      </c>
      <c r="F38" s="236">
        <v>4.7455830670022964E-4</v>
      </c>
      <c r="G38" s="236">
        <v>3.6986894932448136E-4</v>
      </c>
      <c r="H38" s="236">
        <v>3.2361492162525979E-4</v>
      </c>
      <c r="I38" s="236">
        <v>8.663112400595659E-5</v>
      </c>
      <c r="J38" s="236">
        <v>2.7828577995748577E-4</v>
      </c>
      <c r="K38" s="236">
        <v>5.778679672647102E-4</v>
      </c>
      <c r="L38" s="236">
        <v>2.8104482975654655E-4</v>
      </c>
      <c r="M38" s="236">
        <v>1.3170607556966331E-4</v>
      </c>
      <c r="N38" s="236">
        <v>2.783709437705095E-4</v>
      </c>
      <c r="O38" s="236">
        <v>3.6029145520091418E-4</v>
      </c>
      <c r="P38" s="236">
        <v>3.2223471465359966E-4</v>
      </c>
      <c r="Q38" s="236">
        <v>2.5627111583410731E-4</v>
      </c>
      <c r="R38" s="236">
        <v>4.7990359512067524E-4</v>
      </c>
      <c r="S38" s="236">
        <v>3.1222602363224658E-4</v>
      </c>
      <c r="T38" s="236">
        <v>3.014479442778369E-4</v>
      </c>
      <c r="U38" s="236">
        <v>2.8369759143407117E-4</v>
      </c>
      <c r="V38" s="236">
        <v>6.8191123853137249E-4</v>
      </c>
      <c r="W38" s="236">
        <v>5.9630936895328443E-4</v>
      </c>
      <c r="X38" s="236">
        <v>3.9339942597521371E-4</v>
      </c>
      <c r="Y38" s="236">
        <v>7.8986418394318212E-4</v>
      </c>
      <c r="Z38" s="236">
        <v>3.0428297609344344E-4</v>
      </c>
      <c r="AA38" s="236">
        <v>8.5908941528404343E-4</v>
      </c>
      <c r="AB38" s="236">
        <v>6.3125265924290983E-4</v>
      </c>
      <c r="AC38" s="236">
        <v>6.1771153017875892E-4</v>
      </c>
      <c r="AD38" s="236">
        <v>7.929819907920517E-4</v>
      </c>
      <c r="AE38" s="236">
        <v>5.371085183549249E-3</v>
      </c>
      <c r="AF38" s="236">
        <v>6.4509811602992805E-4</v>
      </c>
      <c r="AG38" s="236">
        <v>9.3247166559149251E-3</v>
      </c>
      <c r="AH38" s="236">
        <v>2.0270361847251644E-2</v>
      </c>
      <c r="AI38" s="236">
        <v>1.7154889299180558E-3</v>
      </c>
      <c r="AJ38" s="236">
        <v>2.0819527654393371E-3</v>
      </c>
      <c r="AK38" s="236">
        <v>1.0109507540368763</v>
      </c>
      <c r="AL38" s="236">
        <v>3.0339940455371967E-4</v>
      </c>
      <c r="AM38" s="236">
        <v>4.2262261661509147E-3</v>
      </c>
      <c r="AN38" s="237">
        <v>1.0684909586475249</v>
      </c>
      <c r="AO38" s="237">
        <v>0.76536957273241724</v>
      </c>
    </row>
    <row r="39" spans="1:41">
      <c r="A39" s="147" t="s">
        <v>282</v>
      </c>
      <c r="B39" s="148" t="s">
        <v>46</v>
      </c>
      <c r="C39" s="233">
        <v>9.2811368282576928E-4</v>
      </c>
      <c r="D39" s="234">
        <v>1.7926024446529392E-3</v>
      </c>
      <c r="E39" s="234">
        <v>1.2321283717315989E-3</v>
      </c>
      <c r="F39" s="234">
        <v>1.973028189443166E-3</v>
      </c>
      <c r="G39" s="234">
        <v>1.1562538547861525E-3</v>
      </c>
      <c r="H39" s="234">
        <v>7.8458817364441776E-4</v>
      </c>
      <c r="I39" s="234">
        <v>1.2554015505384172E-4</v>
      </c>
      <c r="J39" s="234">
        <v>5.1789715660894773E-4</v>
      </c>
      <c r="K39" s="234">
        <v>1.406635213143878E-3</v>
      </c>
      <c r="L39" s="234">
        <v>5.7810158103534844E-4</v>
      </c>
      <c r="M39" s="234">
        <v>3.5362969360610078E-4</v>
      </c>
      <c r="N39" s="234">
        <v>9.3248872942093813E-4</v>
      </c>
      <c r="O39" s="234">
        <v>1.2325584480238456E-3</v>
      </c>
      <c r="P39" s="234">
        <v>1.2725748800818725E-3</v>
      </c>
      <c r="Q39" s="234">
        <v>1.0301446703248644E-3</v>
      </c>
      <c r="R39" s="234">
        <v>9.011869587284611E-4</v>
      </c>
      <c r="S39" s="234">
        <v>1.2833001428280005E-3</v>
      </c>
      <c r="T39" s="234">
        <v>1.2005843220297154E-3</v>
      </c>
      <c r="U39" s="234">
        <v>6.2412030101213203E-4</v>
      </c>
      <c r="V39" s="234">
        <v>1.4816059103510198E-3</v>
      </c>
      <c r="W39" s="234">
        <v>1.2674921029014769E-3</v>
      </c>
      <c r="X39" s="234">
        <v>4.7966691326977329E-4</v>
      </c>
      <c r="Y39" s="234">
        <v>1.4827028775913278E-3</v>
      </c>
      <c r="Z39" s="234">
        <v>3.0054620423587506E-3</v>
      </c>
      <c r="AA39" s="234">
        <v>2.3504292175043073E-3</v>
      </c>
      <c r="AB39" s="234">
        <v>3.3228294012023888E-3</v>
      </c>
      <c r="AC39" s="234">
        <v>4.6638626283480687E-4</v>
      </c>
      <c r="AD39" s="234">
        <v>2.6488832829891663E-3</v>
      </c>
      <c r="AE39" s="234">
        <v>2.4805047212355653E-3</v>
      </c>
      <c r="AF39" s="234">
        <v>3.2311736036400489E-3</v>
      </c>
      <c r="AG39" s="234">
        <v>4.1049870255556861E-3</v>
      </c>
      <c r="AH39" s="234">
        <v>2.5659496767721037E-3</v>
      </c>
      <c r="AI39" s="234">
        <v>3.713109778992211E-3</v>
      </c>
      <c r="AJ39" s="234">
        <v>1.9777000818470107E-3</v>
      </c>
      <c r="AK39" s="234">
        <v>2.0301805993815916E-3</v>
      </c>
      <c r="AL39" s="234">
        <v>1.0008432703958778</v>
      </c>
      <c r="AM39" s="234">
        <v>1.1172864187163221E-3</v>
      </c>
      <c r="AN39" s="232">
        <v>1.0578950972820034</v>
      </c>
      <c r="AO39" s="232">
        <v>0.75777966303741495</v>
      </c>
    </row>
    <row r="40" spans="1:41">
      <c r="A40" s="147" t="s">
        <v>283</v>
      </c>
      <c r="B40" s="148" t="s">
        <v>47</v>
      </c>
      <c r="C40" s="233">
        <v>5.7203520237694592E-3</v>
      </c>
      <c r="D40" s="234">
        <v>8.732438233955116E-3</v>
      </c>
      <c r="E40" s="234">
        <v>5.8740612681913457E-3</v>
      </c>
      <c r="F40" s="234">
        <v>5.9027634001119038E-3</v>
      </c>
      <c r="G40" s="234">
        <v>7.4634235739685188E-3</v>
      </c>
      <c r="H40" s="234">
        <v>1.8821234741431599E-3</v>
      </c>
      <c r="I40" s="234">
        <v>6.7651665714729963E-4</v>
      </c>
      <c r="J40" s="234">
        <v>3.2931598936610678E-3</v>
      </c>
      <c r="K40" s="234">
        <v>1.5507601623022945E-2</v>
      </c>
      <c r="L40" s="234">
        <v>8.6743143915208425E-3</v>
      </c>
      <c r="M40" s="234">
        <v>3.4842160766937612E-3</v>
      </c>
      <c r="N40" s="234">
        <v>6.9672535227870242E-3</v>
      </c>
      <c r="O40" s="234">
        <v>8.6309387838323856E-3</v>
      </c>
      <c r="P40" s="234">
        <v>7.8617771399139835E-3</v>
      </c>
      <c r="Q40" s="234">
        <v>3.2375856467317188E-3</v>
      </c>
      <c r="R40" s="234">
        <v>1.6965444623233724E-3</v>
      </c>
      <c r="S40" s="234">
        <v>5.0394450400626147E-3</v>
      </c>
      <c r="T40" s="234">
        <v>2.535616449567592E-3</v>
      </c>
      <c r="U40" s="234">
        <v>2.4764500966242818E-3</v>
      </c>
      <c r="V40" s="234">
        <v>3.3936869084316684E-3</v>
      </c>
      <c r="W40" s="234">
        <v>1.4500784518109131E-2</v>
      </c>
      <c r="X40" s="234">
        <v>4.473462782997365E-3</v>
      </c>
      <c r="Y40" s="234">
        <v>8.0075961216570391E-3</v>
      </c>
      <c r="Z40" s="234">
        <v>7.800844236124393E-3</v>
      </c>
      <c r="AA40" s="234">
        <v>4.8454375962954811E-3</v>
      </c>
      <c r="AB40" s="234">
        <v>1.008045246935349E-2</v>
      </c>
      <c r="AC40" s="234">
        <v>2.8835922976182E-3</v>
      </c>
      <c r="AD40" s="234">
        <v>5.1125339685999206E-3</v>
      </c>
      <c r="AE40" s="234">
        <v>5.3228367754494625E-3</v>
      </c>
      <c r="AF40" s="234">
        <v>1.4924745791859268E-3</v>
      </c>
      <c r="AG40" s="234">
        <v>7.4387226735992459E-3</v>
      </c>
      <c r="AH40" s="234">
        <v>3.4735661655138964E-3</v>
      </c>
      <c r="AI40" s="234">
        <v>9.6308036783590029E-3</v>
      </c>
      <c r="AJ40" s="234">
        <v>4.4809141344449984E-3</v>
      </c>
      <c r="AK40" s="234">
        <v>4.4995531465438394E-3</v>
      </c>
      <c r="AL40" s="234">
        <v>2.8811388002780145E-3</v>
      </c>
      <c r="AM40" s="234">
        <v>1.0017976523357968</v>
      </c>
      <c r="AN40" s="232">
        <v>1.2077726349463862</v>
      </c>
      <c r="AO40" s="232">
        <v>0.86513827570136803</v>
      </c>
    </row>
    <row r="41" spans="1:41">
      <c r="A41" s="770" t="s">
        <v>456</v>
      </c>
      <c r="B41" s="771"/>
      <c r="C41" s="238">
        <v>1.3370482175553469</v>
      </c>
      <c r="D41" s="239">
        <v>1.4432763692772328</v>
      </c>
      <c r="E41" s="239">
        <v>1.3911043077120384</v>
      </c>
      <c r="F41" s="239">
        <v>1.395764119202155</v>
      </c>
      <c r="G41" s="239">
        <v>1.3999668591405945</v>
      </c>
      <c r="H41" s="239">
        <v>1.5164988257441308</v>
      </c>
      <c r="I41" s="239">
        <v>1.1021264566307976</v>
      </c>
      <c r="J41" s="239">
        <v>1.3664956282643534</v>
      </c>
      <c r="K41" s="239">
        <v>1.4156904369914154</v>
      </c>
      <c r="L41" s="239">
        <v>2.3762028352993982</v>
      </c>
      <c r="M41" s="239">
        <v>1.188366693220821</v>
      </c>
      <c r="N41" s="239">
        <v>1.5830394962053942</v>
      </c>
      <c r="O41" s="239">
        <v>1.4763834705591778</v>
      </c>
      <c r="P41" s="239">
        <v>1.428174875625329</v>
      </c>
      <c r="Q41" s="239">
        <v>1.3135065194626974</v>
      </c>
      <c r="R41" s="239">
        <v>1.3144964956896605</v>
      </c>
      <c r="S41" s="239">
        <v>1.3426070669480161</v>
      </c>
      <c r="T41" s="239">
        <v>1.2763417403906829</v>
      </c>
      <c r="U41" s="239">
        <v>1.5131506307097242</v>
      </c>
      <c r="V41" s="239">
        <v>1.4198067358190496</v>
      </c>
      <c r="W41" s="239">
        <v>1.409132844059432</v>
      </c>
      <c r="X41" s="239">
        <v>1.3527336586950465</v>
      </c>
      <c r="Y41" s="239">
        <v>1.4593714919418825</v>
      </c>
      <c r="Z41" s="239">
        <v>1.3112731444204004</v>
      </c>
      <c r="AA41" s="239">
        <v>1.2877734960564213</v>
      </c>
      <c r="AB41" s="239">
        <v>1.3288744662549776</v>
      </c>
      <c r="AC41" s="239">
        <v>1.1631810776929836</v>
      </c>
      <c r="AD41" s="239">
        <v>1.4598895769469109</v>
      </c>
      <c r="AE41" s="239">
        <v>1.376628390002046</v>
      </c>
      <c r="AF41" s="239">
        <v>1.2788924212627588</v>
      </c>
      <c r="AG41" s="239">
        <v>1.2951484148781056</v>
      </c>
      <c r="AH41" s="239">
        <v>1.3211153503640245</v>
      </c>
      <c r="AI41" s="239">
        <v>1.2468573325332182</v>
      </c>
      <c r="AJ41" s="239">
        <v>1.340605567767307</v>
      </c>
      <c r="AK41" s="239">
        <v>1.300894563399231</v>
      </c>
      <c r="AL41" s="239">
        <v>1.6206532948128882</v>
      </c>
      <c r="AM41" s="239">
        <v>1.5006208189764607</v>
      </c>
      <c r="AN41" s="230"/>
      <c r="AO41" s="231"/>
    </row>
    <row r="42" spans="1:41">
      <c r="A42" s="770" t="s">
        <v>457</v>
      </c>
      <c r="B42" s="771"/>
      <c r="C42" s="240">
        <v>0.95773952480449154</v>
      </c>
      <c r="D42" s="241">
        <v>1.0338316942679064</v>
      </c>
      <c r="E42" s="241">
        <v>0.99646038275089943</v>
      </c>
      <c r="F42" s="241">
        <v>0.99979824714772925</v>
      </c>
      <c r="G42" s="241">
        <v>1.0028087071286547</v>
      </c>
      <c r="H42" s="241">
        <v>1.0862815907943357</v>
      </c>
      <c r="I42" s="241">
        <v>0.78946297896271922</v>
      </c>
      <c r="J42" s="241">
        <v>0.97883296688748</v>
      </c>
      <c r="K42" s="241">
        <v>1.0140716457282855</v>
      </c>
      <c r="L42" s="241">
        <v>1.7020952157430518</v>
      </c>
      <c r="M42" s="241">
        <v>0.85123762712146223</v>
      </c>
      <c r="N42" s="241">
        <v>1.133945264602797</v>
      </c>
      <c r="O42" s="241">
        <v>1.0575466052435174</v>
      </c>
      <c r="P42" s="241">
        <v>1.0230143601103867</v>
      </c>
      <c r="Q42" s="241">
        <v>0.94087639717131655</v>
      </c>
      <c r="R42" s="241">
        <v>0.94158552594373512</v>
      </c>
      <c r="S42" s="241">
        <v>0.96172137804350866</v>
      </c>
      <c r="T42" s="241">
        <v>0.91425493552128323</v>
      </c>
      <c r="U42" s="241">
        <v>1.0838832489252082</v>
      </c>
      <c r="V42" s="241">
        <v>1.0170201871730657</v>
      </c>
      <c r="W42" s="241">
        <v>1.00937438361307</v>
      </c>
      <c r="X42" s="241">
        <v>0.96897514573890475</v>
      </c>
      <c r="Y42" s="241">
        <v>1.0453607737207748</v>
      </c>
      <c r="Z42" s="241">
        <v>0.93927661077346269</v>
      </c>
      <c r="AA42" s="241">
        <v>0.92244360373476308</v>
      </c>
      <c r="AB42" s="241">
        <v>0.95188459408209836</v>
      </c>
      <c r="AC42" s="241">
        <v>0.83319694681477674</v>
      </c>
      <c r="AD42" s="241">
        <v>1.0457318826157342</v>
      </c>
      <c r="AE42" s="241">
        <v>0.98609115420203952</v>
      </c>
      <c r="AF42" s="241">
        <v>0.91608201090590657</v>
      </c>
      <c r="AG42" s="241">
        <v>0.92772632365092733</v>
      </c>
      <c r="AH42" s="241">
        <v>0.94632667038964424</v>
      </c>
      <c r="AI42" s="241">
        <v>0.89313499205194369</v>
      </c>
      <c r="AJ42" s="241">
        <v>0.96028768638672313</v>
      </c>
      <c r="AK42" s="241">
        <v>0.93184234092077645</v>
      </c>
      <c r="AL42" s="241">
        <v>1.1608883629379487</v>
      </c>
      <c r="AM42" s="241">
        <v>1.0749080333886685</v>
      </c>
      <c r="AN42" s="233"/>
      <c r="AO42" s="234"/>
    </row>
  </sheetData>
  <mergeCells count="2">
    <mergeCell ref="A41:B41"/>
    <mergeCell ref="A42:B42"/>
  </mergeCells>
  <phoneticPr fontId="2"/>
  <pageMargins left="0.78740157480314965" right="0.78740157480314965" top="0.78740157480314965" bottom="0.78740157480314965" header="0.51181102362204722" footer="0.51181102362204722"/>
  <pageSetup paperSize="9" scale="60" orientation="portrait" r:id="rId1"/>
  <headerFooter alignWithMargins="0"/>
  <colBreaks count="1" manualBreakCount="1">
    <brk id="13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F8630-8CCF-4323-B651-13600C7D7C17}">
  <sheetPr codeName="Sheet13"/>
  <dimension ref="A1:AO42"/>
  <sheetViews>
    <sheetView zoomScaleNormal="100" workbookViewId="0">
      <pane xSplit="3" ySplit="4" topLeftCell="D5" activePane="bottomRight" state="frozen"/>
      <selection activeCell="A9" sqref="A9:B11"/>
      <selection pane="topRight" activeCell="A9" sqref="A9:B11"/>
      <selection pane="bottomLeft" activeCell="A9" sqref="A9:B11"/>
      <selection pane="bottomRight"/>
    </sheetView>
  </sheetViews>
  <sheetFormatPr defaultRowHeight="13.5"/>
  <cols>
    <col min="1" max="1" width="6.5" style="93" customWidth="1"/>
    <col min="2" max="2" width="26.625" style="94" bestFit="1" customWidth="1"/>
    <col min="3" max="41" width="13.125" style="94" customWidth="1"/>
    <col min="42" max="16384" width="9" style="94"/>
  </cols>
  <sheetData>
    <row r="1" spans="1:41" ht="28.5" customHeight="1">
      <c r="A1" s="102"/>
      <c r="C1" s="772" t="s">
        <v>348</v>
      </c>
      <c r="D1" s="773"/>
      <c r="E1" s="773"/>
      <c r="F1" s="773"/>
      <c r="G1" s="773"/>
      <c r="H1" s="773"/>
      <c r="I1" s="773"/>
      <c r="J1" s="773"/>
      <c r="K1" s="773"/>
      <c r="L1" s="773"/>
      <c r="M1" s="773"/>
      <c r="N1" s="773"/>
    </row>
    <row r="2" spans="1:41">
      <c r="A2" s="270"/>
      <c r="B2" s="271"/>
      <c r="C2" s="270" t="s">
        <v>5</v>
      </c>
      <c r="D2" s="272" t="s">
        <v>6</v>
      </c>
      <c r="E2" s="272" t="s">
        <v>7</v>
      </c>
      <c r="F2" s="272" t="s">
        <v>8</v>
      </c>
      <c r="G2" s="272" t="s">
        <v>9</v>
      </c>
      <c r="H2" s="272" t="s">
        <v>10</v>
      </c>
      <c r="I2" s="272" t="s">
        <v>11</v>
      </c>
      <c r="J2" s="272" t="s">
        <v>12</v>
      </c>
      <c r="K2" s="272" t="s">
        <v>13</v>
      </c>
      <c r="L2" s="272" t="s">
        <v>14</v>
      </c>
      <c r="M2" s="272" t="s">
        <v>15</v>
      </c>
      <c r="N2" s="272" t="s">
        <v>16</v>
      </c>
      <c r="O2" s="273" t="s">
        <v>17</v>
      </c>
      <c r="P2" s="273" t="s">
        <v>18</v>
      </c>
      <c r="Q2" s="273" t="s">
        <v>19</v>
      </c>
      <c r="R2" s="273" t="s">
        <v>20</v>
      </c>
      <c r="S2" s="273" t="s">
        <v>21</v>
      </c>
      <c r="T2" s="273" t="s">
        <v>56</v>
      </c>
      <c r="U2" s="273" t="s">
        <v>22</v>
      </c>
      <c r="V2" s="273" t="s">
        <v>77</v>
      </c>
      <c r="W2" s="273" t="s">
        <v>80</v>
      </c>
      <c r="X2" s="273" t="s">
        <v>269</v>
      </c>
      <c r="Y2" s="273" t="s">
        <v>270</v>
      </c>
      <c r="Z2" s="273" t="s">
        <v>271</v>
      </c>
      <c r="AA2" s="273" t="s">
        <v>272</v>
      </c>
      <c r="AB2" s="273" t="s">
        <v>273</v>
      </c>
      <c r="AC2" s="273" t="s">
        <v>274</v>
      </c>
      <c r="AD2" s="272" t="s">
        <v>83</v>
      </c>
      <c r="AE2" s="272" t="s">
        <v>275</v>
      </c>
      <c r="AF2" s="272" t="s">
        <v>276</v>
      </c>
      <c r="AG2" s="272" t="s">
        <v>277</v>
      </c>
      <c r="AH2" s="272" t="s">
        <v>278</v>
      </c>
      <c r="AI2" s="272" t="s">
        <v>279</v>
      </c>
      <c r="AJ2" s="272" t="s">
        <v>280</v>
      </c>
      <c r="AK2" s="272" t="s">
        <v>281</v>
      </c>
      <c r="AL2" s="272" t="s">
        <v>282</v>
      </c>
      <c r="AM2" s="274" t="s">
        <v>283</v>
      </c>
      <c r="AN2" s="275" t="s">
        <v>57</v>
      </c>
      <c r="AO2" s="275" t="s">
        <v>57</v>
      </c>
    </row>
    <row r="3" spans="1:41" ht="31.5" customHeight="1">
      <c r="A3" s="276"/>
      <c r="B3" s="277"/>
      <c r="C3" s="278" t="s">
        <v>349</v>
      </c>
      <c r="D3" s="279" t="s">
        <v>31</v>
      </c>
      <c r="E3" s="279" t="s">
        <v>52</v>
      </c>
      <c r="F3" s="279" t="s">
        <v>32</v>
      </c>
      <c r="G3" s="279" t="s">
        <v>23</v>
      </c>
      <c r="H3" s="279" t="s">
        <v>33</v>
      </c>
      <c r="I3" s="279" t="s">
        <v>34</v>
      </c>
      <c r="J3" s="279" t="s">
        <v>350</v>
      </c>
      <c r="K3" s="279" t="s">
        <v>35</v>
      </c>
      <c r="L3" s="279" t="s">
        <v>36</v>
      </c>
      <c r="M3" s="279" t="s">
        <v>37</v>
      </c>
      <c r="N3" s="279" t="s">
        <v>38</v>
      </c>
      <c r="O3" s="279" t="s">
        <v>292</v>
      </c>
      <c r="P3" s="279" t="s">
        <v>293</v>
      </c>
      <c r="Q3" s="279" t="s">
        <v>294</v>
      </c>
      <c r="R3" s="279" t="s">
        <v>53</v>
      </c>
      <c r="S3" s="279" t="s">
        <v>29</v>
      </c>
      <c r="T3" s="279" t="s">
        <v>351</v>
      </c>
      <c r="U3" s="279" t="s">
        <v>39</v>
      </c>
      <c r="V3" s="279" t="s">
        <v>27</v>
      </c>
      <c r="W3" s="279" t="s">
        <v>30</v>
      </c>
      <c r="X3" s="279" t="s">
        <v>40</v>
      </c>
      <c r="Y3" s="279" t="s">
        <v>295</v>
      </c>
      <c r="Z3" s="279" t="s">
        <v>296</v>
      </c>
      <c r="AA3" s="279" t="s">
        <v>41</v>
      </c>
      <c r="AB3" s="279" t="s">
        <v>42</v>
      </c>
      <c r="AC3" s="279" t="s">
        <v>43</v>
      </c>
      <c r="AD3" s="279" t="s">
        <v>297</v>
      </c>
      <c r="AE3" s="279" t="s">
        <v>54</v>
      </c>
      <c r="AF3" s="279" t="s">
        <v>44</v>
      </c>
      <c r="AG3" s="279" t="s">
        <v>45</v>
      </c>
      <c r="AH3" s="279" t="s">
        <v>298</v>
      </c>
      <c r="AI3" s="279" t="s">
        <v>352</v>
      </c>
      <c r="AJ3" s="279" t="s">
        <v>24</v>
      </c>
      <c r="AK3" s="279" t="s">
        <v>25</v>
      </c>
      <c r="AL3" s="279" t="s">
        <v>46</v>
      </c>
      <c r="AM3" s="280" t="s">
        <v>47</v>
      </c>
      <c r="AN3" s="281" t="s">
        <v>58</v>
      </c>
      <c r="AO3" s="281" t="s">
        <v>59</v>
      </c>
    </row>
    <row r="4" spans="1:41" ht="14.25">
      <c r="A4" s="282" t="s">
        <v>5</v>
      </c>
      <c r="B4" s="283" t="s">
        <v>349</v>
      </c>
      <c r="C4" s="263">
        <f>'逆行列係数表（開放型）(37部門)'!C4/'逆行列係数表（開放型）(37部門)'!C$4</f>
        <v>1</v>
      </c>
      <c r="D4" s="264">
        <f>'逆行列係数表（開放型）(37部門)'!D4/'逆行列係数表（開放型）(37部門)'!D$5</f>
        <v>6.1013678619024337E-5</v>
      </c>
      <c r="E4" s="264">
        <f>'逆行列係数表（開放型）(37部門)'!E4/'逆行列係数表（開放型）(37部門)'!E$6</f>
        <v>7.1595885455190564E-2</v>
      </c>
      <c r="F4" s="264">
        <f>'逆行列係数表（開放型）(37部門)'!F4/'逆行列係数表（開放型）(37部門)'!F$7</f>
        <v>1.2962187796518431E-3</v>
      </c>
      <c r="G4" s="264">
        <f>'逆行列係数表（開放型）(37部門)'!G4/'逆行列係数表（開放型）(37部門)'!G$8</f>
        <v>1.7340450605924717E-2</v>
      </c>
      <c r="H4" s="264">
        <f>'逆行列係数表（開放型）(37部門)'!H4/'逆行列係数表（開放型）(37部門)'!H$9</f>
        <v>3.8587452062383611E-4</v>
      </c>
      <c r="I4" s="264">
        <f>'逆行列係数表（開放型）(37部門)'!I4/'逆行列係数表（開放型）(37部門)'!I$10</f>
        <v>1.142595692902649E-5</v>
      </c>
      <c r="J4" s="264">
        <f>'逆行列係数表（開放型）(37部門)'!J4/'逆行列係数表（開放型）(37部門)'!J$11</f>
        <v>1.2447716977510321E-3</v>
      </c>
      <c r="K4" s="264">
        <f>'逆行列係数表（開放型）(37部門)'!K4/'逆行列係数表（開放型）(37部門)'!K$12</f>
        <v>1.1699583814371781E-4</v>
      </c>
      <c r="L4" s="264">
        <f>'逆行列係数表（開放型）(37部門)'!L4/'逆行列係数表（開放型）(37部門)'!L$13</f>
        <v>3.367483541904843E-5</v>
      </c>
      <c r="M4" s="264">
        <f>'逆行列係数表（開放型）(37部門)'!M4/'逆行列係数表（開放型）(37部門)'!M$14</f>
        <v>2.6709569291524794E-5</v>
      </c>
      <c r="N4" s="264">
        <f>'逆行列係数表（開放型）(37部門)'!N4/'逆行列係数表（開放型）(37部門)'!N$15</f>
        <v>5.0569179246841968E-5</v>
      </c>
      <c r="O4" s="264">
        <f>'逆行列係数表（開放型）(37部門)'!O4/'逆行列係数表（開放型）(37部門)'!O$16</f>
        <v>5.2502133663574674E-5</v>
      </c>
      <c r="P4" s="264">
        <f>'逆行列係数表（開放型）(37部門)'!P4/'逆行列係数表（開放型）(37部門)'!P$17</f>
        <v>4.3038245123427907E-5</v>
      </c>
      <c r="Q4" s="264">
        <f>'逆行列係数表（開放型）(37部門)'!Q4/'逆行列係数表（開放型）(37部門)'!Q$18</f>
        <v>6.7694994433526199E-5</v>
      </c>
      <c r="R4" s="264">
        <f>'逆行列係数表（開放型）(37部門)'!R4/'逆行列係数表（開放型）(37部門)'!R$19</f>
        <v>5.3455571700195928E-5</v>
      </c>
      <c r="S4" s="264">
        <f>'逆行列係数表（開放型）(37部門)'!S4/'逆行列係数表（開放型）(37部門)'!S$20</f>
        <v>5.9824465525009981E-5</v>
      </c>
      <c r="T4" s="264">
        <f>'逆行列係数表（開放型）(37部門)'!T4/'逆行列係数表（開放型）(37部門)'!T$21</f>
        <v>5.7474147499732323E-5</v>
      </c>
      <c r="U4" s="264">
        <f>'逆行列係数表（開放型）(37部門)'!U4/'逆行列係数表（開放型）(37部門)'!U$22</f>
        <v>4.6992172613698739E-5</v>
      </c>
      <c r="V4" s="264">
        <f>'逆行列係数表（開放型）(37部門)'!V4/'逆行列係数表（開放型）(37部門)'!V$23</f>
        <v>4.8928994932946369E-3</v>
      </c>
      <c r="W4" s="264">
        <f>'逆行列係数表（開放型）(37部門)'!W4/'逆行列係数表（開放型）(37部門)'!W$24</f>
        <v>6.4162348059974502E-4</v>
      </c>
      <c r="X4" s="264">
        <f>'逆行列係数表（開放型）(37部門)'!X4/'逆行列係数表（開放型）(37部門)'!X$25</f>
        <v>6.2232471564210352E-5</v>
      </c>
      <c r="Y4" s="264">
        <f>'逆行列係数表（開放型）(37部門)'!Y4/'逆行列係数表（開放型）(37部門)'!Y$26</f>
        <v>8.9530950241856072E-5</v>
      </c>
      <c r="Z4" s="264">
        <f>'逆行列係数表（開放型）(37部門)'!Z4/'逆行列係数表（開放型）(37部門)'!Z$27</f>
        <v>6.8733677999024905E-5</v>
      </c>
      <c r="AA4" s="264">
        <f>'逆行列係数表（開放型）(37部門)'!AA4/'逆行列係数表（開放型）(37部門)'!AA$28</f>
        <v>1.4296471515044834E-4</v>
      </c>
      <c r="AB4" s="264">
        <f>'逆行列係数表（開放型）(37部門)'!AB4/'逆行列係数表（開放型）(37部門)'!AB$29</f>
        <v>7.664551759034196E-5</v>
      </c>
      <c r="AC4" s="264">
        <f>'逆行列係数表（開放型）(37部門)'!AC4/'逆行列係数表（開放型）(37部門)'!AC$30</f>
        <v>2.3809987584828716E-5</v>
      </c>
      <c r="AD4" s="264">
        <f>'逆行列係数表（開放型）(37部門)'!AD4/'逆行列係数表（開放型）(37部門)'!AD$31</f>
        <v>6.6893437772697499E-5</v>
      </c>
      <c r="AE4" s="264">
        <f>'逆行列係数表（開放型）(37部門)'!AE4/'逆行列係数表（開放型）(37部門)'!AE$32</f>
        <v>1.1794531099647995E-4</v>
      </c>
      <c r="AF4" s="264">
        <f>'逆行列係数表（開放型）(37部門)'!AF4/'逆行列係数表（開放型）(37部門)'!AF$33</f>
        <v>7.4268152638878941E-5</v>
      </c>
      <c r="AG4" s="264">
        <f>'逆行列係数表（開放型）(37部門)'!AG4/'逆行列係数表（開放型）(37部門)'!AG$34</f>
        <v>7.683008532467239E-4</v>
      </c>
      <c r="AH4" s="264">
        <f>'逆行列係数表（開放型）(37部門)'!AH4/'逆行列係数表（開放型）(37部門)'!AH$35</f>
        <v>1.0593420422931887E-3</v>
      </c>
      <c r="AI4" s="264">
        <f>'逆行列係数表（開放型）(37部門)'!AI4/'逆行列係数表（開放型）(37部門)'!AI$36</f>
        <v>6.9254293959006318E-4</v>
      </c>
      <c r="AJ4" s="264">
        <f>'逆行列係数表（開放型）(37部門)'!AJ4/'逆行列係数表（開放型）(37部門)'!AJ$37</f>
        <v>6.8065021943271832E-5</v>
      </c>
      <c r="AK4" s="264">
        <f>'逆行列係数表（開放型）(37部門)'!AK4/'逆行列係数表（開放型）(37部門)'!AK$38</f>
        <v>6.481486389214996E-3</v>
      </c>
      <c r="AL4" s="264">
        <f>'逆行列係数表（開放型）(37部門)'!AL4/'逆行列係数表（開放型）(37部門)'!AL$39</f>
        <v>2.5381647939371455E-3</v>
      </c>
      <c r="AM4" s="264">
        <f>'逆行列係数表（開放型）(37部門)'!AM4/'逆行列係数表（開放型）(37部門)'!AM$40</f>
        <v>1.6221853991354494E-4</v>
      </c>
      <c r="AN4" s="265">
        <f t="shared" ref="AN4:AN40" si="0">SUM(C4:AM4)</f>
        <v>1.1105722396229227</v>
      </c>
      <c r="AO4" s="265">
        <f>AN4/AVERAGE($AN$4:$AN$40)</f>
        <v>0.85017905925350112</v>
      </c>
    </row>
    <row r="5" spans="1:41" ht="14.25">
      <c r="A5" s="282" t="s">
        <v>6</v>
      </c>
      <c r="B5" s="283" t="s">
        <v>31</v>
      </c>
      <c r="C5" s="266">
        <f>'逆行列係数表（開放型）(37部門)'!C5/'逆行列係数表（開放型）(37部門)'!C$4</f>
        <v>3.0918831915935247E-5</v>
      </c>
      <c r="D5" s="264">
        <f>'逆行列係数表（開放型）(37部門)'!D5/'逆行列係数表（開放型）(37部門)'!D$5</f>
        <v>1</v>
      </c>
      <c r="E5" s="264">
        <f>'逆行列係数表（開放型）(37部門)'!E5/'逆行列係数表（開放型）(37部門)'!E$6</f>
        <v>2.5181745893440164E-5</v>
      </c>
      <c r="F5" s="264">
        <f>'逆行列係数表（開放型）(37部門)'!F5/'逆行列係数表（開放型）(37部門)'!F$7</f>
        <v>3.3672290594563622E-5</v>
      </c>
      <c r="G5" s="264">
        <f>'逆行列係数表（開放型）(37部門)'!G5/'逆行列係数表（開放型）(37部門)'!G$8</f>
        <v>4.9329396042466205E-5</v>
      </c>
      <c r="H5" s="264">
        <f>'逆行列係数表（開放型）(37部門)'!H5/'逆行列係数表（開放型）(37部門)'!H$9</f>
        <v>2.8900421396300653E-4</v>
      </c>
      <c r="I5" s="264">
        <f>'逆行列係数表（開放型）(37部門)'!I5/'逆行列係数表（開放型）(37部門)'!I$10</f>
        <v>2.3925837228676457E-3</v>
      </c>
      <c r="J5" s="264">
        <f>'逆行列係数表（開放型）(37部門)'!J5/'逆行列係数表（開放型）(37部門)'!J$11</f>
        <v>5.0633624353285165E-5</v>
      </c>
      <c r="K5" s="264">
        <f>'逆行列係数表（開放型）(37部門)'!K5/'逆行列係数表（開放型）(37部門)'!K$12</f>
        <v>3.3216941701966923E-4</v>
      </c>
      <c r="L5" s="264">
        <f>'逆行列係数表（開放型）(37部門)'!L5/'逆行列係数表（開放型）(37部門)'!L$13</f>
        <v>5.9993345392843605E-4</v>
      </c>
      <c r="M5" s="264">
        <f>'逆行列係数表（開放型）(37部門)'!M5/'逆行列係数表（開放型）(37部門)'!M$14</f>
        <v>2.9591984936314596E-3</v>
      </c>
      <c r="N5" s="264">
        <f>'逆行列係数表（開放型）(37部門)'!N5/'逆行列係数表（開放型）(37部門)'!N$15</f>
        <v>2.3777800269720212E-4</v>
      </c>
      <c r="O5" s="264">
        <f>'逆行列係数表（開放型）(37部門)'!O5/'逆行列係数表（開放型）(37部門)'!O$16</f>
        <v>1.5526334495206533E-4</v>
      </c>
      <c r="P5" s="264">
        <f>'逆行列係数表（開放型）(37部門)'!P5/'逆行列係数表（開放型）(37部門)'!P$17</f>
        <v>1.1347167395187002E-4</v>
      </c>
      <c r="Q5" s="264">
        <f>'逆行列係数表（開放型）(37部門)'!Q5/'逆行列係数表（開放型）(37部門)'!Q$18</f>
        <v>5.3971818771372827E-5</v>
      </c>
      <c r="R5" s="264">
        <f>'逆行列係数表（開放型）(37部門)'!R5/'逆行列係数表（開放型）(37部門)'!R$19</f>
        <v>5.9190746407210813E-5</v>
      </c>
      <c r="S5" s="264">
        <f>'逆行列係数表（開放型）(37部門)'!S5/'逆行列係数表（開放型）(37部門)'!S$20</f>
        <v>7.937857685910787E-5</v>
      </c>
      <c r="T5" s="264">
        <f>'逆行列係数表（開放型）(37部門)'!T5/'逆行列係数表（開放型）(37部門)'!T$21</f>
        <v>3.5786915159782935E-5</v>
      </c>
      <c r="U5" s="264">
        <f>'逆行列係数表（開放型）(37部門)'!U5/'逆行列係数表（開放型）(37部門)'!U$22</f>
        <v>9.1540931865131562E-5</v>
      </c>
      <c r="V5" s="264">
        <f>'逆行列係数表（開放型）(37部門)'!V5/'逆行列係数表（開放型）(37部門)'!V$23</f>
        <v>4.5998610724220879E-5</v>
      </c>
      <c r="W5" s="264">
        <f>'逆行列係数表（開放型）(37部門)'!W5/'逆行列係数表（開放型）(37部門)'!W$24</f>
        <v>7.1660274486472493E-5</v>
      </c>
      <c r="X5" s="264">
        <f>'逆行列係数表（開放型）(37部門)'!X5/'逆行列係数表（開放型）(37部門)'!X$25</f>
        <v>9.9221790268800973E-4</v>
      </c>
      <c r="Y5" s="264">
        <f>'逆行列係数表（開放型）(37部門)'!Y5/'逆行列係数表（開放型）(37部門)'!Y$26</f>
        <v>5.5832164256272385E-5</v>
      </c>
      <c r="Z5" s="264">
        <f>'逆行列係数表（開放型）(37部門)'!Z5/'逆行列係数表（開放型）(37部門)'!Z$27</f>
        <v>6.7262320714194237E-5</v>
      </c>
      <c r="AA5" s="264">
        <f>'逆行列係数表（開放型）(37部門)'!AA5/'逆行列係数表（開放型）(37部門)'!AA$28</f>
        <v>2.6952696455547661E-5</v>
      </c>
      <c r="AB5" s="264">
        <f>'逆行列係数表（開放型）(37部門)'!AB5/'逆行列係数表（開放型）(37部門)'!AB$29</f>
        <v>9.9199315312081285E-6</v>
      </c>
      <c r="AC5" s="264">
        <f>'逆行列係数表（開放型）(37部門)'!AC5/'逆行列係数表（開放型）(37部門)'!AC$30</f>
        <v>3.8708925548102831E-6</v>
      </c>
      <c r="AD5" s="264">
        <f>'逆行列係数表（開放型）(37部門)'!AD5/'逆行列係数表（開放型）(37部門)'!AD$31</f>
        <v>1.1588143295075124E-4</v>
      </c>
      <c r="AE5" s="264">
        <f>'逆行列係数表（開放型）(37部門)'!AE5/'逆行列係数表（開放型）(37部門)'!AE$32</f>
        <v>1.051137970273377E-5</v>
      </c>
      <c r="AF5" s="264">
        <f>'逆行列係数表（開放型）(37部門)'!AF5/'逆行列係数表（開放型）(37部門)'!AF$33</f>
        <v>2.7292126764421526E-5</v>
      </c>
      <c r="AG5" s="264">
        <f>'逆行列係数表（開放型）(37部門)'!AG5/'逆行列係数表（開放型）(37部門)'!AG$34</f>
        <v>2.2945017755731636E-5</v>
      </c>
      <c r="AH5" s="264">
        <f>'逆行列係数表（開放型）(37部門)'!AH5/'逆行列係数表（開放型）(37部門)'!AH$35</f>
        <v>3.6850941066913518E-5</v>
      </c>
      <c r="AI5" s="264">
        <f>'逆行列係数表（開放型）(37部門)'!AI5/'逆行列係数表（開放型）(37部門)'!AI$36</f>
        <v>1.2254701809480796E-5</v>
      </c>
      <c r="AJ5" s="264">
        <f>'逆行列係数表（開放型）(37部門)'!AJ5/'逆行列係数表（開放型）(37部門)'!AJ$37</f>
        <v>1.2477097872697772E-5</v>
      </c>
      <c r="AK5" s="264">
        <f>'逆行列係数表（開放型）(37部門)'!AK5/'逆行列係数表（開放型）(37部門)'!AK$38</f>
        <v>2.9236342580694602E-5</v>
      </c>
      <c r="AL5" s="264">
        <f>'逆行列係数表（開放型）(37部門)'!AL5/'逆行列係数表（開放型）(37部門)'!AL$39</f>
        <v>2.5447355183032232E-5</v>
      </c>
      <c r="AM5" s="264">
        <f>'逆行列係数表（開放型）(37部門)'!AM5/'逆行列係数表（開放型）(37部門)'!AM$40</f>
        <v>4.0769419632285967E-5</v>
      </c>
      <c r="AN5" s="265">
        <f t="shared" si="0"/>
        <v>1.0091963878096024</v>
      </c>
      <c r="AO5" s="265">
        <f t="shared" ref="AO5:AO40" si="1">AN5/AVERAGE($AN$4:$AN$40)</f>
        <v>0.7725725576224729</v>
      </c>
    </row>
    <row r="6" spans="1:41" ht="14.25">
      <c r="A6" s="282" t="s">
        <v>7</v>
      </c>
      <c r="B6" s="283" t="s">
        <v>52</v>
      </c>
      <c r="C6" s="266">
        <f>'逆行列係数表（開放型）(37部門)'!C6/'逆行列係数表（開放型）(37部門)'!C$4</f>
        <v>3.5349347830733881E-2</v>
      </c>
      <c r="D6" s="264">
        <f>'逆行列係数表（開放型）(37部門)'!D6/'逆行列係数表（開放型）(37部門)'!D$5</f>
        <v>3.088264254940542E-5</v>
      </c>
      <c r="E6" s="264">
        <f>'逆行列係数表（開放型）(37部門)'!E6/'逆行列係数表（開放型）(37部門)'!E$6</f>
        <v>1</v>
      </c>
      <c r="F6" s="264">
        <f>'逆行列係数表（開放型）(37部門)'!F6/'逆行列係数表（開放型）(37部門)'!F$7</f>
        <v>3.9451965267124671E-4</v>
      </c>
      <c r="G6" s="264">
        <f>'逆行列係数表（開放型）(37部門)'!G6/'逆行列係数表（開放型）(37部門)'!G$8</f>
        <v>1.0435508526825026E-3</v>
      </c>
      <c r="H6" s="264">
        <f>'逆行列係数表（開放型）(37部門)'!H6/'逆行列係数表（開放型）(37部門)'!H$9</f>
        <v>9.0181904669730834E-4</v>
      </c>
      <c r="I6" s="264">
        <f>'逆行列係数表（開放型）(37部門)'!I6/'逆行列係数表（開放型）(37部門)'!I$10</f>
        <v>5.778092177464172E-6</v>
      </c>
      <c r="J6" s="264">
        <f>'逆行列係数表（開放型）(37部門)'!J6/'逆行列係数表（開放型）(37部門)'!J$11</f>
        <v>1.3109291818088958E-4</v>
      </c>
      <c r="K6" s="264">
        <f>'逆行列係数表（開放型）(37部門)'!K6/'逆行列係数表（開放型）(37部門)'!K$12</f>
        <v>2.7279637905588912E-4</v>
      </c>
      <c r="L6" s="264">
        <f>'逆行列係数表（開放型）(37部門)'!L6/'逆行列係数表（開放型）(37部門)'!L$13</f>
        <v>1.4301729194426366E-5</v>
      </c>
      <c r="M6" s="264">
        <f>'逆行列係数表（開放型）(37部門)'!M6/'逆行列係数表（開放型）(37部門)'!M$14</f>
        <v>1.0881365943707262E-5</v>
      </c>
      <c r="N6" s="264">
        <f>'逆行列係数表（開放型）(37部門)'!N6/'逆行列係数表（開放型）(37部門)'!N$15</f>
        <v>2.4901721922566975E-5</v>
      </c>
      <c r="O6" s="264">
        <f>'逆行列係数表（開放型）(37部門)'!O6/'逆行列係数表（開放型）(37部門)'!O$16</f>
        <v>2.8695482264071402E-5</v>
      </c>
      <c r="P6" s="264">
        <f>'逆行列係数表（開放型）(37部門)'!P6/'逆行列係数表（開放型）(37部門)'!P$17</f>
        <v>2.3421248523560623E-5</v>
      </c>
      <c r="Q6" s="264">
        <f>'逆行列係数表（開放型）(37部門)'!Q6/'逆行列係数表（開放型）(37部門)'!Q$18</f>
        <v>2.2009797984229034E-5</v>
      </c>
      <c r="R6" s="264">
        <f>'逆行列係数表（開放型）(37部門)'!R6/'逆行列係数表（開放型）(37部門)'!R$19</f>
        <v>2.6221642290777041E-5</v>
      </c>
      <c r="S6" s="264">
        <f>'逆行列係数表（開放型）(37部門)'!S6/'逆行列係数表（開放型）(37部門)'!S$20</f>
        <v>2.4792982228307369E-5</v>
      </c>
      <c r="T6" s="264">
        <f>'逆行列係数表（開放型）(37部門)'!T6/'逆行列係数表（開放型）(37部門)'!T$21</f>
        <v>2.0630050021545466E-5</v>
      </c>
      <c r="U6" s="264">
        <f>'逆行列係数表（開放型）(37部門)'!U6/'逆行列係数表（開放型）(37部門)'!U$22</f>
        <v>1.9873554923658126E-5</v>
      </c>
      <c r="V6" s="264">
        <f>'逆行列係数表（開放型）(37部門)'!V6/'逆行列係数表（開放型）(37部門)'!V$23</f>
        <v>5.7932644752290655E-4</v>
      </c>
      <c r="W6" s="264">
        <f>'逆行列係数表（開放型）(37部門)'!W6/'逆行列係数表（開放型）(37部門)'!W$24</f>
        <v>7.4750342706982287E-5</v>
      </c>
      <c r="X6" s="264">
        <f>'逆行列係数表（開放型）(37部門)'!X6/'逆行列係数表（開放型）(37部門)'!X$25</f>
        <v>1.9561983771890337E-5</v>
      </c>
      <c r="Y6" s="264">
        <f>'逆行列係数表（開放型）(37部門)'!Y6/'逆行列係数表（開放型）(37部門)'!Y$26</f>
        <v>3.7726253399064743E-5</v>
      </c>
      <c r="Z6" s="264">
        <f>'逆行列係数表（開放型）(37部門)'!Z6/'逆行列係数表（開放型）(37部門)'!Z$27</f>
        <v>2.9389161655872973E-5</v>
      </c>
      <c r="AA6" s="264">
        <f>'逆行列係数表（開放型）(37部門)'!AA6/'逆行列係数表（開放型）(37部門)'!AA$28</f>
        <v>6.5750076737681258E-5</v>
      </c>
      <c r="AB6" s="264">
        <f>'逆行列係数表（開放型）(37部門)'!AB6/'逆行列係数表（開放型）(37部門)'!AB$29</f>
        <v>3.1836077413093349E-5</v>
      </c>
      <c r="AC6" s="264">
        <f>'逆行列係数表（開放型）(37部門)'!AC6/'逆行列係数表（開放型）(37部門)'!AC$30</f>
        <v>1.7181521343104348E-5</v>
      </c>
      <c r="AD6" s="264">
        <f>'逆行列係数表（開放型）(37部門)'!AD6/'逆行列係数表（開放型）(37部門)'!AD$31</f>
        <v>2.8222593073304119E-5</v>
      </c>
      <c r="AE6" s="264">
        <f>'逆行列係数表（開放型）(37部門)'!AE6/'逆行列係数表（開放型）(37部門)'!AE$32</f>
        <v>1.1503419928626907E-4</v>
      </c>
      <c r="AF6" s="264">
        <f>'逆行列係数表（開放型）(37部門)'!AF6/'逆行列係数表（開放型）(37部門)'!AF$33</f>
        <v>1.962964933068779E-4</v>
      </c>
      <c r="AG6" s="264">
        <f>'逆行列係数表（開放型）(37部門)'!AG6/'逆行列係数表（開放型）(37部門)'!AG$34</f>
        <v>1.474814995322396E-3</v>
      </c>
      <c r="AH6" s="264">
        <f>'逆行列係数表（開放型）(37部門)'!AH6/'逆行列係数表（開放型）(37部門)'!AH$35</f>
        <v>2.1390815769430616E-3</v>
      </c>
      <c r="AI6" s="264">
        <f>'逆行列係数表（開放型）(37部門)'!AI6/'逆行列係数表（開放型）(37部門)'!AI$36</f>
        <v>3.2147517616152248E-4</v>
      </c>
      <c r="AJ6" s="264">
        <f>'逆行列係数表（開放型）(37部門)'!AJ6/'逆行列係数表（開放型）(37部門)'!AJ$37</f>
        <v>4.9332343412557297E-5</v>
      </c>
      <c r="AK6" s="264">
        <f>'逆行列係数表（開放型）(37部門)'!AK6/'逆行列係数表（開放型）(37部門)'!AK$38</f>
        <v>1.9958493418992574E-2</v>
      </c>
      <c r="AL6" s="264">
        <f>'逆行列係数表（開放型）(37部門)'!AL6/'逆行列係数表（開放型）(37部門)'!AL$39</f>
        <v>1.9051501969621383E-4</v>
      </c>
      <c r="AM6" s="264">
        <f>'逆行列係数表（開放型）(37部門)'!AM6/'逆行列係数表（開放型）(37部門)'!AM$40</f>
        <v>1.3531715712289442E-3</v>
      </c>
      <c r="AN6" s="265">
        <f t="shared" si="0"/>
        <v>1.0650274762420195</v>
      </c>
      <c r="AO6" s="265">
        <f t="shared" si="1"/>
        <v>0.81531306611626342</v>
      </c>
    </row>
    <row r="7" spans="1:41" ht="14.25">
      <c r="A7" s="282" t="s">
        <v>8</v>
      </c>
      <c r="B7" s="283" t="s">
        <v>32</v>
      </c>
      <c r="C7" s="266">
        <f>'逆行列係数表（開放型）(37部門)'!C7/'逆行列係数表（開放型）(37部門)'!C$4</f>
        <v>6.2982118485987212E-4</v>
      </c>
      <c r="D7" s="264">
        <f>'逆行列係数表（開放型）(37部門)'!D7/'逆行列係数表（開放型）(37部門)'!D$5</f>
        <v>6.6614680872980714E-4</v>
      </c>
      <c r="E7" s="264">
        <f>'逆行列係数表（開放型）(37部門)'!E7/'逆行列係数表（開放型）(37部門)'!E$6</f>
        <v>3.8168243226448999E-4</v>
      </c>
      <c r="F7" s="264">
        <f>'逆行列係数表（開放型）(37部門)'!F7/'逆行列係数表（開放型）(37部門)'!F$7</f>
        <v>1</v>
      </c>
      <c r="G7" s="264">
        <f>'逆行列係数表（開放型）(37部門)'!G7/'逆行列係数表（開放型）(37部門)'!G$8</f>
        <v>9.8306544294427369E-4</v>
      </c>
      <c r="H7" s="264">
        <f>'逆行列係数表（開放型）(37部門)'!H7/'逆行列係数表（開放型）(37部門)'!H$9</f>
        <v>2.7177208786675097E-4</v>
      </c>
      <c r="I7" s="264">
        <f>'逆行列係数表（開放型）(37部門)'!I7/'逆行列係数表（開放型）(37部門)'!I$10</f>
        <v>4.1158421836536589E-5</v>
      </c>
      <c r="J7" s="264">
        <f>'逆行列係数表（開放型）(37部門)'!J7/'逆行列係数表（開放型）(37部門)'!J$11</f>
        <v>7.8210201219296573E-4</v>
      </c>
      <c r="K7" s="264">
        <f>'逆行列係数表（開放型）(37部門)'!K7/'逆行列係数表（開放型）(37部門)'!K$12</f>
        <v>8.7031801149540231E-4</v>
      </c>
      <c r="L7" s="264">
        <f>'逆行列係数表（開放型）(37部門)'!L7/'逆行列係数表（開放型）(37部門)'!L$13</f>
        <v>1.0648240854295007E-4</v>
      </c>
      <c r="M7" s="264">
        <f>'逆行列係数表（開放型）(37部門)'!M7/'逆行列係数表（開放型）(37部門)'!M$14</f>
        <v>1.4349180600609193E-4</v>
      </c>
      <c r="N7" s="264">
        <f>'逆行列係数表（開放型）(37部門)'!N7/'逆行列係数表（開放型）(37部門)'!N$15</f>
        <v>3.6948265895873743E-4</v>
      </c>
      <c r="O7" s="264">
        <f>'逆行列係数表（開放型）(37部門)'!O7/'逆行列係数表（開放型）(37部門)'!O$16</f>
        <v>4.4796842880029516E-4</v>
      </c>
      <c r="P7" s="264">
        <f>'逆行列係数表（開放型）(37部門)'!P7/'逆行列係数表（開放型）(37部門)'!P$17</f>
        <v>3.5749627830397389E-4</v>
      </c>
      <c r="Q7" s="264">
        <f>'逆行列係数表（開放型）(37部門)'!Q7/'逆行列係数表（開放型）(37部門)'!Q$18</f>
        <v>4.2924665915075149E-4</v>
      </c>
      <c r="R7" s="264">
        <f>'逆行列係数表（開放型）(37部門)'!R7/'逆行列係数表（開放型）(37部門)'!R$19</f>
        <v>6.9833073147146135E-4</v>
      </c>
      <c r="S7" s="264">
        <f>'逆行列係数表（開放型）(37部門)'!S7/'逆行列係数表（開放型）(37部門)'!S$20</f>
        <v>4.1299907821584097E-4</v>
      </c>
      <c r="T7" s="264">
        <f>'逆行列係数表（開放型）(37部門)'!T7/'逆行列係数表（開放型）(37部門)'!T$21</f>
        <v>3.4820683376250619E-4</v>
      </c>
      <c r="U7" s="264">
        <f>'逆行列係数表（開放型）(37部門)'!U7/'逆行列係数表（開放型）(37部門)'!U$22</f>
        <v>5.7885438673202744E-4</v>
      </c>
      <c r="V7" s="264">
        <f>'逆行列係数表（開放型）(37部門)'!V7/'逆行列係数表（開放型）(37部門)'!V$23</f>
        <v>1.0688952097115581E-3</v>
      </c>
      <c r="W7" s="264">
        <f>'逆行列係数表（開放型）(37部門)'!W7/'逆行列係数表（開放型）(37部門)'!W$24</f>
        <v>9.5329566099868661E-4</v>
      </c>
      <c r="X7" s="264">
        <f>'逆行列係数表（開放型）(37部門)'!X7/'逆行列係数表（開放型）(37部門)'!X$25</f>
        <v>1.6019544811328497E-4</v>
      </c>
      <c r="Y7" s="264">
        <f>'逆行列係数表（開放型）(37部門)'!Y7/'逆行列係数表（開放型）(37部門)'!Y$26</f>
        <v>3.6286239410854792E-4</v>
      </c>
      <c r="Z7" s="264">
        <f>'逆行列係数表（開放型）(37部門)'!Z7/'逆行列係数表（開放型）(37部門)'!Z$27</f>
        <v>6.8964304490480197E-4</v>
      </c>
      <c r="AA7" s="264">
        <f>'逆行列係数表（開放型）(37部門)'!AA7/'逆行列係数表（開放型）(37部門)'!AA$28</f>
        <v>1.0580755533651364E-3</v>
      </c>
      <c r="AB7" s="264">
        <f>'逆行列係数表（開放型）(37部門)'!AB7/'逆行列係数表（開放型）(37部門)'!AB$29</f>
        <v>3.770510839764278E-4</v>
      </c>
      <c r="AC7" s="264">
        <f>'逆行列係数表（開放型）(37部門)'!AC7/'逆行列係数表（開放型）(37部門)'!AC$30</f>
        <v>5.6120736858858603E-5</v>
      </c>
      <c r="AD7" s="264">
        <f>'逆行列係数表（開放型）(37部門)'!AD7/'逆行列係数表（開放型）(37部門)'!AD$31</f>
        <v>5.7901902473527704E-4</v>
      </c>
      <c r="AE7" s="264">
        <f>'逆行列係数表（開放型）(37部門)'!AE7/'逆行列係数表（開放型）(37部門)'!AE$32</f>
        <v>2.2665618627635238E-4</v>
      </c>
      <c r="AF7" s="264">
        <f>'逆行列係数表（開放型）(37部門)'!AF7/'逆行列係数表（開放型）(37部門)'!AF$33</f>
        <v>1.1293000139148662E-3</v>
      </c>
      <c r="AG7" s="264">
        <f>'逆行列係数表（開放型）(37部門)'!AG7/'逆行列係数表（開放型）(37部門)'!AG$34</f>
        <v>2.4931375605060095E-4</v>
      </c>
      <c r="AH7" s="264">
        <f>'逆行列係数表（開放型）(37部門)'!AH7/'逆行列係数表（開放型）(37部門)'!AH$35</f>
        <v>8.9527507737307882E-4</v>
      </c>
      <c r="AI7" s="264">
        <f>'逆行列係数表（開放型）(37部門)'!AI7/'逆行列係数表（開放型）(37部門)'!AI$36</f>
        <v>4.3346840407036541E-3</v>
      </c>
      <c r="AJ7" s="264">
        <f>'逆行列係数表（開放型）(37部門)'!AJ7/'逆行列係数表（開放型）(37部門)'!AJ$37</f>
        <v>5.424475011595835E-4</v>
      </c>
      <c r="AK7" s="264">
        <f>'逆行列係数表（開放型）(37部門)'!AK7/'逆行列係数表（開放型）(37部門)'!AK$38</f>
        <v>9.3797334275048981E-4</v>
      </c>
      <c r="AL7" s="264">
        <f>'逆行列係数表（開放型）(37部門)'!AL7/'逆行列係数表（開放型）(37部門)'!AL$39</f>
        <v>5.0023381104320657E-3</v>
      </c>
      <c r="AM7" s="264">
        <f>'逆行列係数表（開放型）(37部門)'!AM7/'逆行列係数表（開放型）(37部門)'!AM$40</f>
        <v>3.3768197365223782E-4</v>
      </c>
      <c r="AN7" s="265">
        <f t="shared" si="0"/>
        <v>1.02747945383122</v>
      </c>
      <c r="AO7" s="265">
        <f t="shared" si="1"/>
        <v>0.78656883748249007</v>
      </c>
    </row>
    <row r="8" spans="1:41" ht="14.25">
      <c r="A8" s="282" t="s">
        <v>9</v>
      </c>
      <c r="B8" s="283" t="s">
        <v>23</v>
      </c>
      <c r="C8" s="266">
        <f>'逆行列係数表（開放型）(37部門)'!C8/'逆行列係数表（開放型）(37部門)'!C$4</f>
        <v>7.512114635121624E-3</v>
      </c>
      <c r="D8" s="264">
        <f>'逆行列係数表（開放型）(37部門)'!D8/'逆行列係数表（開放型）(37部門)'!D$5</f>
        <v>1.1488857191463539E-3</v>
      </c>
      <c r="E8" s="264">
        <f>'逆行列係数表（開放型）(37部門)'!E8/'逆行列係数表（開放型）(37部門)'!E$6</f>
        <v>4.9755396093330339E-3</v>
      </c>
      <c r="F8" s="264">
        <f>'逆行列係数表（開放型）(37部門)'!F8/'逆行列係数表（開放型）(37部門)'!F$7</f>
        <v>2.1933199026760589E-3</v>
      </c>
      <c r="G8" s="264">
        <f>'逆行列係数表（開放型）(37部門)'!G8/'逆行列係数表（開放型）(37部門)'!G$8</f>
        <v>1</v>
      </c>
      <c r="H8" s="264">
        <f>'逆行列係数表（開放型）(37部門)'!H8/'逆行列係数表（開放型）(37部門)'!H$9</f>
        <v>2.2863059796334752E-3</v>
      </c>
      <c r="I8" s="264">
        <f>'逆行列係数表（開放型）(37部門)'!I8/'逆行列係数表（開放型）(37部門)'!I$10</f>
        <v>1.6420712170293829E-4</v>
      </c>
      <c r="J8" s="264">
        <f>'逆行列係数表（開放型）(37部門)'!J8/'逆行列係数表（開放型）(37部門)'!J$11</f>
        <v>2.3838298314359753E-3</v>
      </c>
      <c r="K8" s="264">
        <f>'逆行列係数表（開放型）(37部門)'!K8/'逆行列係数表（開放型）(37部門)'!K$12</f>
        <v>2.788942200731716E-3</v>
      </c>
      <c r="L8" s="264">
        <f>'逆行列係数表（開放型）(37部門)'!L8/'逆行列係数表（開放型）(37部門)'!L$13</f>
        <v>4.4558257706919774E-4</v>
      </c>
      <c r="M8" s="264">
        <f>'逆行列係数表（開放型）(37部門)'!M8/'逆行列係数表（開放型）(37部門)'!M$14</f>
        <v>5.4753914396388258E-4</v>
      </c>
      <c r="N8" s="264">
        <f>'逆行列係数表（開放型）(37部門)'!N8/'逆行列係数表（開放型）(37部門)'!N$15</f>
        <v>1.628652194036655E-3</v>
      </c>
      <c r="O8" s="264">
        <f>'逆行列係数表（開放型）(37部門)'!O8/'逆行列係数表（開放型）(37部門)'!O$16</f>
        <v>1.5462890969084812E-3</v>
      </c>
      <c r="P8" s="264">
        <f>'逆行列係数表（開放型）(37部門)'!P8/'逆行列係数表（開放型）(37部門)'!P$17</f>
        <v>9.3580421040216047E-4</v>
      </c>
      <c r="Q8" s="264">
        <f>'逆行列係数表（開放型）(37部門)'!Q8/'逆行列係数表（開放型）(37部門)'!Q$18</f>
        <v>2.0283955674442774E-3</v>
      </c>
      <c r="R8" s="264">
        <f>'逆行列係数表（開放型）(37部門)'!R8/'逆行列係数表（開放型）(37部門)'!R$19</f>
        <v>1.7298034718811444E-3</v>
      </c>
      <c r="S8" s="264">
        <f>'逆行列係数表（開放型）(37部門)'!S8/'逆行列係数表（開放型）(37部門)'!S$20</f>
        <v>1.7310071727749373E-3</v>
      </c>
      <c r="T8" s="264">
        <f>'逆行列係数表（開放型）(37部門)'!T8/'逆行列係数表（開放型）(37部門)'!T$21</f>
        <v>1.4240965675490417E-3</v>
      </c>
      <c r="U8" s="264">
        <f>'逆行列係数表（開放型）(37部門)'!U8/'逆行列係数表（開放型）(37部門)'!U$22</f>
        <v>8.9375520342064262E-4</v>
      </c>
      <c r="V8" s="264">
        <f>'逆行列係数表（開放型）(37部門)'!V8/'逆行列係数表（開放型）(37部門)'!V$23</f>
        <v>2.4399424813505322E-2</v>
      </c>
      <c r="W8" s="264">
        <f>'逆行列係数表（開放型）(37部門)'!W8/'逆行列係数表（開放型）(37部門)'!W$24</f>
        <v>1.5298647452098968E-2</v>
      </c>
      <c r="X8" s="264">
        <f>'逆行列係数表（開放型）(37部門)'!X8/'逆行列係数表（開放型）(37部門)'!X$25</f>
        <v>1.8279362218972112E-3</v>
      </c>
      <c r="Y8" s="264">
        <f>'逆行列係数表（開放型）(37部門)'!Y8/'逆行列係数表（開放型）(37部門)'!Y$26</f>
        <v>2.2486495218785566E-3</v>
      </c>
      <c r="Z8" s="264">
        <f>'逆行列係数表（開放型）(37部門)'!Z8/'逆行列係数表（開放型）(37部門)'!Z$27</f>
        <v>2.1161083095241127E-3</v>
      </c>
      <c r="AA8" s="264">
        <f>'逆行列係数表（開放型）(37部門)'!AA8/'逆行列係数表（開放型）(37部門)'!AA$28</f>
        <v>2.8380911053215861E-3</v>
      </c>
      <c r="AB8" s="264">
        <f>'逆行列係数表（開放型）(37部門)'!AB8/'逆行列係数表（開放型）(37部門)'!AB$29</f>
        <v>2.070963469194784E-3</v>
      </c>
      <c r="AC8" s="264">
        <f>'逆行列係数表（開放型）(37部門)'!AC8/'逆行列係数表（開放型）(37部門)'!AC$30</f>
        <v>5.3585520003928571E-4</v>
      </c>
      <c r="AD8" s="264">
        <f>'逆行列係数表（開放型）(37部門)'!AD8/'逆行列係数表（開放型）(37部門)'!AD$31</f>
        <v>2.5269051858029128E-3</v>
      </c>
      <c r="AE8" s="264">
        <f>'逆行列係数表（開放型）(37部門)'!AE8/'逆行列係数表（開放型）(37部門)'!AE$32</f>
        <v>3.0027587628205844E-3</v>
      </c>
      <c r="AF8" s="264">
        <f>'逆行列係数表（開放型）(37部門)'!AF8/'逆行列係数表（開放型）(37部門)'!AF$33</f>
        <v>1.3559311404483482E-3</v>
      </c>
      <c r="AG8" s="264">
        <f>'逆行列係数表（開放型）(37部門)'!AG8/'逆行列係数表（開放型）(37部門)'!AG$34</f>
        <v>3.5738037973806168E-3</v>
      </c>
      <c r="AH8" s="264">
        <f>'逆行列係数表（開放型）(37部門)'!AH8/'逆行列係数表（開放型）(37部門)'!AH$35</f>
        <v>2.5274930159348476E-3</v>
      </c>
      <c r="AI8" s="264">
        <f>'逆行列係数表（開放型）(37部門)'!AI8/'逆行列係数表（開放型）(37部門)'!AI$36</f>
        <v>4.9357189223480655E-3</v>
      </c>
      <c r="AJ8" s="264">
        <f>'逆行列係数表（開放型）(37部門)'!AJ8/'逆行列係数表（開放型）(37部門)'!AJ$37</f>
        <v>1.7643191394200494E-3</v>
      </c>
      <c r="AK8" s="264">
        <f>'逆行列係数表（開放型）(37部門)'!AK8/'逆行列係数表（開放型）(37部門)'!AK$38</f>
        <v>2.1171136797511624E-3</v>
      </c>
      <c r="AL8" s="264">
        <f>'逆行列係数表（開放型）(37部門)'!AL8/'逆行列係数表（開放型）(37部門)'!AL$39</f>
        <v>0.1280680117170368</v>
      </c>
      <c r="AM8" s="264">
        <f>'逆行列係数表（開放型）(37部門)'!AM8/'逆行列係数表（開放型）(37部門)'!AM$40</f>
        <v>1.2431643510371895E-3</v>
      </c>
      <c r="AN8" s="265">
        <f t="shared" si="0"/>
        <v>1.2388149660106722</v>
      </c>
      <c r="AO8" s="265">
        <f t="shared" si="1"/>
        <v>0.94835302451798509</v>
      </c>
    </row>
    <row r="9" spans="1:41" ht="14.25">
      <c r="A9" s="282" t="s">
        <v>10</v>
      </c>
      <c r="B9" s="283" t="s">
        <v>33</v>
      </c>
      <c r="C9" s="266">
        <f>'逆行列係数表（開放型）(37部門)'!C9/'逆行列係数表（開放型）(37部門)'!C$4</f>
        <v>1.9814849422570273E-2</v>
      </c>
      <c r="D9" s="264">
        <f>'逆行列係数表（開放型）(37部門)'!D9/'逆行列係数表（開放型）(37部門)'!D$5</f>
        <v>5.8239372407696902E-3</v>
      </c>
      <c r="E9" s="264">
        <f>'逆行列係数表（開放型）(37部門)'!E9/'逆行列係数表（開放型）(37部門)'!E$6</f>
        <v>6.4973551957382683E-3</v>
      </c>
      <c r="F9" s="264">
        <f>'逆行列係数表（開放型）(37部門)'!F9/'逆行列係数表（開放型）(37部門)'!F$7</f>
        <v>3.0874195003175228E-2</v>
      </c>
      <c r="G9" s="264">
        <f>'逆行列係数表（開放型）(37部門)'!G9/'逆行列係数表（開放型）(37部門)'!G$8</f>
        <v>2.492698397957481E-2</v>
      </c>
      <c r="H9" s="264">
        <f>'逆行列係数表（開放型）(37部門)'!H9/'逆行列係数表（開放型）(37部門)'!H$9</f>
        <v>1</v>
      </c>
      <c r="I9" s="264">
        <f>'逆行列係数表（開放型）(37部門)'!I9/'逆行列係数表（開放型）(37部門)'!I$10</f>
        <v>7.6133214470498235E-4</v>
      </c>
      <c r="J9" s="264">
        <f>'逆行列係数表（開放型）(37部門)'!J9/'逆行列係数表（開放型）(37部門)'!J$11</f>
        <v>7.9261101290902497E-2</v>
      </c>
      <c r="K9" s="264">
        <f>'逆行列係数表（開放型）(37部門)'!K9/'逆行列係数表（開放型）(37部門)'!K$12</f>
        <v>1.7618401689395928E-2</v>
      </c>
      <c r="L9" s="264">
        <f>'逆行列係数表（開放型）(37部門)'!L9/'逆行列係数表（開放型）(37部門)'!L$13</f>
        <v>2.536456634662679E-3</v>
      </c>
      <c r="M9" s="264">
        <f>'逆行列係数表（開放型）(37部門)'!M9/'逆行列係数表（開放型）(37部門)'!M$14</f>
        <v>1.0120782367234282E-3</v>
      </c>
      <c r="N9" s="264">
        <f>'逆行列係数表（開放型）(37部門)'!N9/'逆行列係数表（開放型）(37部門)'!N$15</f>
        <v>5.9549917815866164E-3</v>
      </c>
      <c r="O9" s="264">
        <f>'逆行列係数表（開放型）(37部門)'!O9/'逆行列係数表（開放型）(37部門)'!O$16</f>
        <v>4.4384326857873392E-3</v>
      </c>
      <c r="P9" s="264">
        <f>'逆行列係数表（開放型）(37部門)'!P9/'逆行列係数表（開放型）(37部門)'!P$17</f>
        <v>3.284210239289907E-3</v>
      </c>
      <c r="Q9" s="264">
        <f>'逆行列係数表（開放型）(37部門)'!Q9/'逆行列係数表（開放型）(37部門)'!Q$18</f>
        <v>7.12406653248764E-3</v>
      </c>
      <c r="R9" s="264">
        <f>'逆行列係数表（開放型）(37部門)'!R9/'逆行列係数表（開放型）(37部門)'!R$19</f>
        <v>6.7930198201707507E-3</v>
      </c>
      <c r="S9" s="264">
        <f>'逆行列係数表（開放型）(37部門)'!S9/'逆行列係数表（開放型）(37部門)'!S$20</f>
        <v>6.2678705461265138E-3</v>
      </c>
      <c r="T9" s="264">
        <f>'逆行列係数表（開放型）(37部門)'!T9/'逆行列係数表（開放型）(37部門)'!T$21</f>
        <v>5.5283575022107203E-3</v>
      </c>
      <c r="U9" s="264">
        <f>'逆行列係数表（開放型）(37部門)'!U9/'逆行列係数表（開放型）(37部門)'!U$22</f>
        <v>8.1205449125451214E-3</v>
      </c>
      <c r="V9" s="264">
        <f>'逆行列係数表（開放型）(37部門)'!V9/'逆行列係数表（開放型）(37部門)'!V$23</f>
        <v>2.0771562470514055E-2</v>
      </c>
      <c r="W9" s="264">
        <f>'逆行列係数表（開放型）(37部門)'!W9/'逆行列係数表（開放型）(37部門)'!W$24</f>
        <v>4.3594662074893098E-3</v>
      </c>
      <c r="X9" s="264">
        <f>'逆行列係数表（開放型）(37部門)'!X9/'逆行列係数表（開放型）(37部門)'!X$25</f>
        <v>1.0333544383954282E-3</v>
      </c>
      <c r="Y9" s="264">
        <f>'逆行列係数表（開放型）(37部門)'!Y9/'逆行列係数表（開放型）(37部門)'!Y$26</f>
        <v>5.5559328966685246E-3</v>
      </c>
      <c r="Z9" s="264">
        <f>'逆行列係数表（開放型）(37部門)'!Z9/'逆行列係数表（開放型）(37部門)'!Z$27</f>
        <v>8.2640488581383967E-3</v>
      </c>
      <c r="AA9" s="264">
        <f>'逆行列係数表（開放型）(37部門)'!AA9/'逆行列係数表（開放型）(37部門)'!AA$28</f>
        <v>6.760887689067945E-4</v>
      </c>
      <c r="AB9" s="264">
        <f>'逆行列係数表（開放型）(37部門)'!AB9/'逆行列係数表（開放型）(37部門)'!AB$29</f>
        <v>6.6317133943410717E-4</v>
      </c>
      <c r="AC9" s="264">
        <f>'逆行列係数表（開放型）(37部門)'!AC9/'逆行列係数表（開放型）(37部門)'!AC$30</f>
        <v>1.9563430017213271E-4</v>
      </c>
      <c r="AD9" s="264">
        <f>'逆行列係数表（開放型）(37部門)'!AD9/'逆行列係数表（開放型）(37部門)'!AD$31</f>
        <v>1.0701336057928328E-3</v>
      </c>
      <c r="AE9" s="264">
        <f>'逆行列係数表（開放型）(37部門)'!AE9/'逆行列係数表（開放型）(37部門)'!AE$32</f>
        <v>9.9023484939076713E-4</v>
      </c>
      <c r="AF9" s="264">
        <f>'逆行列係数表（開放型）(37部門)'!AF9/'逆行列係数表（開放型）(37部門)'!AF$33</f>
        <v>1.3262829396680914E-3</v>
      </c>
      <c r="AG9" s="264">
        <f>'逆行列係数表（開放型）(37部門)'!AG9/'逆行列係数表（開放型）(37部門)'!AG$34</f>
        <v>4.7883660764938118E-3</v>
      </c>
      <c r="AH9" s="264">
        <f>'逆行列係数表（開放型）(37部門)'!AH9/'逆行列係数表（開放型）(37部門)'!AH$35</f>
        <v>7.4270089193132091E-2</v>
      </c>
      <c r="AI9" s="264">
        <f>'逆行列係数表（開放型）(37部門)'!AI9/'逆行列係数表（開放型）(37部門)'!AI$36</f>
        <v>1.8606168541842587E-3</v>
      </c>
      <c r="AJ9" s="264">
        <f>'逆行列係数表（開放型）(37部門)'!AJ9/'逆行列係数表（開放型）(37部門)'!AJ$37</f>
        <v>2.6342350372592087E-3</v>
      </c>
      <c r="AK9" s="264">
        <f>'逆行列係数表（開放型）(37部門)'!AK9/'逆行列係数表（開放型）(37部門)'!AK$38</f>
        <v>4.5707188224826667E-3</v>
      </c>
      <c r="AL9" s="264">
        <f>'逆行列係数表（開放型）(37部門)'!AL9/'逆行列係数表（開放型）(37部門)'!AL$39</f>
        <v>1.0972088256932709E-2</v>
      </c>
      <c r="AM9" s="264">
        <f>'逆行列係数表（開放型）(37部門)'!AM9/'逆行列係数表（開放型）(37部門)'!AM$40</f>
        <v>3.3524013689523145E-3</v>
      </c>
      <c r="AN9" s="265">
        <f t="shared" si="0"/>
        <v>1.3839926111424297</v>
      </c>
      <c r="AO9" s="265">
        <f t="shared" si="1"/>
        <v>1.0594912191883865</v>
      </c>
    </row>
    <row r="10" spans="1:41" ht="14.25">
      <c r="A10" s="282" t="s">
        <v>11</v>
      </c>
      <c r="B10" s="283" t="s">
        <v>34</v>
      </c>
      <c r="C10" s="266">
        <f>'逆行列係数表（開放型）(37部門)'!C10/'逆行列係数表（開放型）(37部門)'!C$4</f>
        <v>9.1483135598501974E-3</v>
      </c>
      <c r="D10" s="264">
        <f>'逆行列係数表（開放型）(37部門)'!D10/'逆行列係数表（開放型）(37部門)'!D$5</f>
        <v>1.9674974091076512E-2</v>
      </c>
      <c r="E10" s="264">
        <f>'逆行列係数表（開放型）(37部門)'!E10/'逆行列係数表（開放型）(37部門)'!E$6</f>
        <v>5.2702056147504728E-3</v>
      </c>
      <c r="F10" s="264">
        <f>'逆行列係数表（開放型）(37部門)'!F10/'逆行列係数表（開放型）(37部門)'!F$7</f>
        <v>6.5921198617129011E-3</v>
      </c>
      <c r="G10" s="264">
        <f>'逆行列係数表（開放型）(37部門)'!G10/'逆行列係数表（開放型）(37部門)'!G$8</f>
        <v>6.7604984107883202E-3</v>
      </c>
      <c r="H10" s="264">
        <f>'逆行列係数表（開放型）(37部門)'!H10/'逆行列係数表（開放型）(37部門)'!H$9</f>
        <v>9.8722664318124292E-2</v>
      </c>
      <c r="I10" s="264">
        <f>'逆行列係数表（開放型）(37部門)'!I10/'逆行列係数表（開放型）(37部門)'!I$10</f>
        <v>1</v>
      </c>
      <c r="J10" s="264">
        <f>'逆行列係数表（開放型）(37部門)'!J10/'逆行列係数表（開放型）(37部門)'!J$11</f>
        <v>1.0276379056678274E-2</v>
      </c>
      <c r="K10" s="264">
        <f>'逆行列係数表（開放型）(37部門)'!K10/'逆行列係数表（開放型）(37部門)'!K$12</f>
        <v>1.6497667175650554E-2</v>
      </c>
      <c r="L10" s="264">
        <f>'逆行列係数表（開放型）(37部門)'!L10/'逆行列係数表（開放型）(37部門)'!L$13</f>
        <v>2.5456711104861567E-2</v>
      </c>
      <c r="M10" s="264">
        <f>'逆行列係数表（開放型）(37部門)'!M10/'逆行列係数表（開放型）(37部門)'!M$14</f>
        <v>5.9293059107377666E-3</v>
      </c>
      <c r="N10" s="264">
        <f>'逆行列係数表（開放型）(37部門)'!N10/'逆行列係数表（開放型）(37部門)'!N$15</f>
        <v>1.2590538357072302E-2</v>
      </c>
      <c r="O10" s="264">
        <f>'逆行列係数表（開放型）(37部門)'!O10/'逆行列係数表（開放型）(37部門)'!O$16</f>
        <v>8.1199677165321553E-3</v>
      </c>
      <c r="P10" s="264">
        <f>'逆行列係数表（開放型）(37部門)'!P10/'逆行列係数表（開放型）(37部門)'!P$17</f>
        <v>6.166228711986646E-3</v>
      </c>
      <c r="Q10" s="264">
        <f>'逆行列係数表（開放型）(37部門)'!Q10/'逆行列係数表（開放型）(37部門)'!Q$18</f>
        <v>3.7834088617737108E-3</v>
      </c>
      <c r="R10" s="264">
        <f>'逆行列係数表（開放型）(37部門)'!R10/'逆行列係数表（開放型）(37部門)'!R$19</f>
        <v>2.9446119137116287E-3</v>
      </c>
      <c r="S10" s="264">
        <f>'逆行列係数表（開放型）(37部門)'!S10/'逆行列係数表（開放型）(37部門)'!S$20</f>
        <v>4.6266313399332196E-3</v>
      </c>
      <c r="T10" s="264">
        <f>'逆行列係数表（開放型）(37部門)'!T10/'逆行列係数表（開放型）(37部門)'!T$21</f>
        <v>2.5681926267187558E-3</v>
      </c>
      <c r="U10" s="264">
        <f>'逆行列係数表（開放型）(37部門)'!U10/'逆行列係数表（開放型）(37部門)'!U$22</f>
        <v>5.7750981044165624E-3</v>
      </c>
      <c r="V10" s="264">
        <f>'逆行列係数表（開放型）(37部門)'!V10/'逆行列係数表（開放型）(37部門)'!V$23</f>
        <v>8.8300104815500786E-3</v>
      </c>
      <c r="W10" s="264">
        <f>'逆行列係数表（開放型）(37部門)'!W10/'逆行列係数表（開放型）(37部門)'!W$24</f>
        <v>1.0434779590049374E-2</v>
      </c>
      <c r="X10" s="264">
        <f>'逆行列係数表（開放型）(37部門)'!X10/'逆行列係数表（開放型）(37部門)'!X$25</f>
        <v>1.8692389750700589E-2</v>
      </c>
      <c r="Y10" s="264">
        <f>'逆行列係数表（開放型）(37部門)'!Y10/'逆行列係数表（開放型）(37部門)'!Y$26</f>
        <v>9.6172116178093094E-3</v>
      </c>
      <c r="Z10" s="264">
        <f>'逆行列係数表（開放型）(37部門)'!Z10/'逆行列係数表（開放型）(37部門)'!Z$27</f>
        <v>1.151782771959356E-2</v>
      </c>
      <c r="AA10" s="264">
        <f>'逆行列係数表（開放型）(37部門)'!AA10/'逆行列係数表（開放型）(37部門)'!AA$28</f>
        <v>3.7019550258574146E-3</v>
      </c>
      <c r="AB10" s="264">
        <f>'逆行列係数表（開放型）(37部門)'!AB10/'逆行列係数表（開放型）(37部門)'!AB$29</f>
        <v>2.2102507189338981E-3</v>
      </c>
      <c r="AC10" s="264">
        <f>'逆行列係数表（開放型）(37部門)'!AC10/'逆行列係数表（開放型）(37部門)'!AC$30</f>
        <v>5.8621893903979515E-4</v>
      </c>
      <c r="AD10" s="264">
        <f>'逆行列係数表（開放型）(37部門)'!AD10/'逆行列係数表（開放型）(37部門)'!AD$31</f>
        <v>4.5002897654725017E-2</v>
      </c>
      <c r="AE10" s="264">
        <f>'逆行列係数表（開放型）(37部門)'!AE10/'逆行列係数表（開放型）(37部門)'!AE$32</f>
        <v>1.8810014813916266E-3</v>
      </c>
      <c r="AF10" s="264">
        <f>'逆行列係数表（開放型）(37部門)'!AF10/'逆行列係数表（開放型）(37部門)'!AF$33</f>
        <v>7.1284679051489153E-3</v>
      </c>
      <c r="AG10" s="264">
        <f>'逆行列係数表（開放型）(37部門)'!AG10/'逆行列係数表（開放型）(37部門)'!AG$34</f>
        <v>4.3009286787257517E-3</v>
      </c>
      <c r="AH10" s="264">
        <f>'逆行列係数表（開放型）(37部門)'!AH10/'逆行列係数表（開放型）(37部門)'!AH$35</f>
        <v>9.7989186311754801E-3</v>
      </c>
      <c r="AI10" s="264">
        <f>'逆行列係数表（開放型）(37部門)'!AI10/'逆行列係数表（開放型）(37部門)'!AI$36</f>
        <v>3.3925776505892994E-3</v>
      </c>
      <c r="AJ10" s="264">
        <f>'逆行列係数表（開放型）(37部門)'!AJ10/'逆行列係数表（開放型）(37部門)'!AJ$37</f>
        <v>2.5781436325329489E-3</v>
      </c>
      <c r="AK10" s="264">
        <f>'逆行列係数表（開放型）(37部門)'!AK10/'逆行列係数表（開放型）(37部門)'!AK$38</f>
        <v>4.74463015600767E-3</v>
      </c>
      <c r="AL10" s="264">
        <f>'逆行列係数表（開放型）(37部門)'!AL10/'逆行列係数表（開放型）(37部門)'!AL$39</f>
        <v>5.6523362443044881E-3</v>
      </c>
      <c r="AM10" s="264">
        <f>'逆行列係数表（開放型）(37部門)'!AM10/'逆行列係数表（開放型）(37部門)'!AM$40</f>
        <v>1.1895804107843541E-2</v>
      </c>
      <c r="AN10" s="265">
        <f t="shared" si="0"/>
        <v>1.412869866722354</v>
      </c>
      <c r="AO10" s="265">
        <f t="shared" si="1"/>
        <v>1.0815976946672792</v>
      </c>
    </row>
    <row r="11" spans="1:41" ht="14.25">
      <c r="A11" s="282" t="s">
        <v>12</v>
      </c>
      <c r="B11" s="283" t="s">
        <v>350</v>
      </c>
      <c r="C11" s="266">
        <f>'逆行列係数表（開放型）(37部門)'!C11/'逆行列係数表（開放型）(37部門)'!C$4</f>
        <v>2.5580803842806085E-3</v>
      </c>
      <c r="D11" s="264">
        <f>'逆行列係数表（開放型）(37部門)'!D11/'逆行列係数表（開放型）(37部門)'!D$5</f>
        <v>1.6880752399114352E-3</v>
      </c>
      <c r="E11" s="264">
        <f>'逆行列係数表（開放型）(37部門)'!E11/'逆行列係数表（開放型）(37部門)'!E$6</f>
        <v>4.9202567257549132E-3</v>
      </c>
      <c r="F11" s="264">
        <f>'逆行列係数表（開放型）(37部門)'!F11/'逆行列係数表（開放型）(37部門)'!F$7</f>
        <v>2.1944240929116371E-3</v>
      </c>
      <c r="G11" s="264">
        <f>'逆行列係数表（開放型）(37部門)'!G11/'逆行列係数表（開放型）(37部門)'!G$8</f>
        <v>7.7471138689322481E-3</v>
      </c>
      <c r="H11" s="264">
        <f>'逆行列係数表（開放型）(37部門)'!H11/'逆行列係数表（開放型）(37部門)'!H$9</f>
        <v>3.2282949348393587E-3</v>
      </c>
      <c r="I11" s="264">
        <f>'逆行列係数表（開放型）(37部門)'!I11/'逆行列係数表（開放型）(37部門)'!I$10</f>
        <v>1.3999702044209907E-4</v>
      </c>
      <c r="J11" s="264">
        <f>'逆行列係数表（開放型）(37部門)'!J11/'逆行列係数表（開放型）(37部門)'!J$11</f>
        <v>1</v>
      </c>
      <c r="K11" s="264">
        <f>'逆行列係数表（開放型）(37部門)'!K11/'逆行列係数表（開放型）(37部門)'!K$12</f>
        <v>2.2938248264215521E-3</v>
      </c>
      <c r="L11" s="264">
        <f>'逆行列係数表（開放型）(37部門)'!L11/'逆行列係数表（開放型）(37部門)'!L$13</f>
        <v>4.132068361570344E-4</v>
      </c>
      <c r="M11" s="264">
        <f>'逆行列係数表（開放型）(37部門)'!M11/'逆行列係数表（開放型）(37部門)'!M$14</f>
        <v>4.1060235026885416E-4</v>
      </c>
      <c r="N11" s="264">
        <f>'逆行列係数表（開放型）(37部門)'!N11/'逆行列係数表（開放型）(37部門)'!N$15</f>
        <v>1.5202781770264086E-3</v>
      </c>
      <c r="O11" s="264">
        <f>'逆行列係数表（開放型）(37部門)'!O11/'逆行列係数表（開放型）(37部門)'!O$16</f>
        <v>4.4722548762884673E-3</v>
      </c>
      <c r="P11" s="264">
        <f>'逆行列係数表（開放型）(37部門)'!P11/'逆行列係数表（開放型）(37部門)'!P$17</f>
        <v>8.3948112200659345E-3</v>
      </c>
      <c r="Q11" s="264">
        <f>'逆行列係数表（開放型）(37部門)'!Q11/'逆行列係数表（開放型）(37部門)'!Q$18</f>
        <v>1.2148613403485732E-2</v>
      </c>
      <c r="R11" s="264">
        <f>'逆行列係数表（開放型）(37部門)'!R11/'逆行列係数表（開放型）(37部門)'!R$19</f>
        <v>4.3448573060903724E-3</v>
      </c>
      <c r="S11" s="264">
        <f>'逆行列係数表（開放型）(37部門)'!S11/'逆行列係数表（開放型）(37部門)'!S$20</f>
        <v>9.4909119864892127E-3</v>
      </c>
      <c r="T11" s="264">
        <f>'逆行列係数表（開放型）(37部門)'!T11/'逆行列係数表（開放型）(37部門)'!T$21</f>
        <v>1.0793894794101313E-2</v>
      </c>
      <c r="U11" s="264">
        <f>'逆行列係数表（開放型）(37部門)'!U11/'逆行列係数表（開放型）(37部門)'!U$22</f>
        <v>1.3715068138740493E-2</v>
      </c>
      <c r="V11" s="264">
        <f>'逆行列係数表（開放型）(37部門)'!V11/'逆行列係数表（開放型）(37部門)'!V$23</f>
        <v>1.5497812703405563E-2</v>
      </c>
      <c r="W11" s="264">
        <f>'逆行列係数表（開放型）(37部門)'!W11/'逆行列係数表（開放型）(37部門)'!W$24</f>
        <v>4.8187828691919083E-3</v>
      </c>
      <c r="X11" s="264">
        <f>'逆行列係数表（開放型）(37部門)'!X11/'逆行列係数表（開放型）(37部門)'!X$25</f>
        <v>5.7699935799330072E-4</v>
      </c>
      <c r="Y11" s="264">
        <f>'逆行列係数表（開放型）(37部門)'!Y11/'逆行列係数表（開放型）(37部門)'!Y$26</f>
        <v>1.107926820162553E-2</v>
      </c>
      <c r="Z11" s="264">
        <f>'逆行列係数表（開放型）(37部門)'!Z11/'逆行列係数表（開放型）(37部門)'!Z$27</f>
        <v>6.1637089408039629E-3</v>
      </c>
      <c r="AA11" s="264">
        <f>'逆行列係数表（開放型）(37部門)'!AA11/'逆行列係数表（開放型）(37部門)'!AA$28</f>
        <v>2.3407262680052924E-3</v>
      </c>
      <c r="AB11" s="264">
        <f>'逆行列係数表（開放型）(37部門)'!AB11/'逆行列係数表（開放型）(37部門)'!AB$29</f>
        <v>1.2184790715383737E-3</v>
      </c>
      <c r="AC11" s="264">
        <f>'逆行列係数表（開放型）(37部門)'!AC11/'逆行列係数表（開放型）(37部門)'!AC$30</f>
        <v>3.7593572243095857E-4</v>
      </c>
      <c r="AD11" s="264">
        <f>'逆行列係数表（開放型）(37部門)'!AD11/'逆行列係数表（開放型）(37部門)'!AD$31</f>
        <v>1.7267213826539151E-3</v>
      </c>
      <c r="AE11" s="264">
        <f>'逆行列係数表（開放型）(37部門)'!AE11/'逆行列係数表（開放型）(37部門)'!AE$32</f>
        <v>1.0798745303747777E-3</v>
      </c>
      <c r="AF11" s="264">
        <f>'逆行列係数表（開放型）(37部門)'!AF11/'逆行列係数表（開放型）(37部門)'!AF$33</f>
        <v>1.2784511525935596E-3</v>
      </c>
      <c r="AG11" s="264">
        <f>'逆行列係数表（開放型）(37部門)'!AG11/'逆行列係数表（開放型）(37部門)'!AG$34</f>
        <v>1.713350176993182E-3</v>
      </c>
      <c r="AH11" s="264">
        <f>'逆行列係数表（開放型）(37部門)'!AH11/'逆行列係数表（開放型）(37部門)'!AH$35</f>
        <v>1.3843757686982229E-3</v>
      </c>
      <c r="AI11" s="264">
        <f>'逆行列係数表（開放型）(37部門)'!AI11/'逆行列係数表（開放型）(37部門)'!AI$36</f>
        <v>2.4625675353806679E-3</v>
      </c>
      <c r="AJ11" s="264">
        <f>'逆行列係数表（開放型）(37部門)'!AJ11/'逆行列係数表（開放型）(37部門)'!AJ$37</f>
        <v>2.5596097531414247E-3</v>
      </c>
      <c r="AK11" s="264">
        <f>'逆行列係数表（開放型）(37部門)'!AK11/'逆行列係数表（開放型）(37部門)'!AK$38</f>
        <v>1.4016085110762925E-3</v>
      </c>
      <c r="AL11" s="264">
        <f>'逆行列係数表（開放型）(37部門)'!AL11/'逆行列係数表（開放型）(37部門)'!AL$39</f>
        <v>1.6776575526092317E-2</v>
      </c>
      <c r="AM11" s="264">
        <f>'逆行列係数表（開放型）(37部門)'!AM11/'逆行列係数表（開放型）(37部門)'!AM$40</f>
        <v>1.5415576578919296E-3</v>
      </c>
      <c r="AN11" s="265">
        <f t="shared" si="0"/>
        <v>1.1644709713120998</v>
      </c>
      <c r="AO11" s="265">
        <f t="shared" si="1"/>
        <v>0.89144028600451375</v>
      </c>
    </row>
    <row r="12" spans="1:41" ht="14.25">
      <c r="A12" s="282" t="s">
        <v>13</v>
      </c>
      <c r="B12" s="283" t="s">
        <v>35</v>
      </c>
      <c r="C12" s="266">
        <f>'逆行列係数表（開放型）(37部門)'!C12/'逆行列係数表（開放型）(37部門)'!C$4</f>
        <v>1.0352835769555553E-3</v>
      </c>
      <c r="D12" s="264">
        <f>'逆行列係数表（開放型）(37部門)'!D12/'逆行列係数表（開放型）(37部門)'!D$5</f>
        <v>2.4756625764077938E-4</v>
      </c>
      <c r="E12" s="264">
        <f>'逆行列係数表（開放型）(37部門)'!E12/'逆行列係数表（開放型）(37部門)'!E$6</f>
        <v>1.026920304142768E-3</v>
      </c>
      <c r="F12" s="264">
        <f>'逆行列係数表（開放型）(37部門)'!F12/'逆行列係数表（開放型）(37部門)'!F$7</f>
        <v>3.2122668859210475E-4</v>
      </c>
      <c r="G12" s="264">
        <f>'逆行列係数表（開放型）(37部門)'!G12/'逆行列係数表（開放型）(37部門)'!G$8</f>
        <v>9.5697295465505124E-4</v>
      </c>
      <c r="H12" s="264">
        <f>'逆行列係数表（開放型）(37部門)'!H12/'逆行列係数表（開放型）(37部門)'!H$9</f>
        <v>1.5767553786338892E-3</v>
      </c>
      <c r="I12" s="264">
        <f>'逆行列係数表（開放型）(37部門)'!I12/'逆行列係数表（開放型）(37部門)'!I$10</f>
        <v>1.4193388011800998E-4</v>
      </c>
      <c r="J12" s="264">
        <f>'逆行列係数表（開放型）(37部門)'!J12/'逆行列係数表（開放型）(37部門)'!J$11</f>
        <v>1.4242569021224324E-3</v>
      </c>
      <c r="K12" s="264">
        <f>'逆行列係数表（開放型）(37部門)'!K12/'逆行列係数表（開放型）(37部門)'!K$12</f>
        <v>1</v>
      </c>
      <c r="L12" s="264">
        <f>'逆行列係数表（開放型）(37部門)'!L12/'逆行列係数表（開放型）(37部門)'!L$13</f>
        <v>9.8125315346600864E-4</v>
      </c>
      <c r="M12" s="264">
        <f>'逆行列係数表（開放型）(37部門)'!M12/'逆行列係数表（開放型）(37部門)'!M$14</f>
        <v>5.5610872886293781E-4</v>
      </c>
      <c r="N12" s="264">
        <f>'逆行列係数表（開放型）(37部門)'!N12/'逆行列係数表（開放型）(37部門)'!N$15</f>
        <v>2.727744067104884E-3</v>
      </c>
      <c r="O12" s="264">
        <f>'逆行列係数表（開放型）(37部門)'!O12/'逆行列係数表（開放型）(37部門)'!O$16</f>
        <v>4.2573169136889705E-3</v>
      </c>
      <c r="P12" s="264">
        <f>'逆行列係数表（開放型）(37部門)'!P12/'逆行列係数表（開放型）(37部門)'!P$17</f>
        <v>1.5352657493520434E-3</v>
      </c>
      <c r="Q12" s="264">
        <f>'逆行列係数表（開放型）(37部門)'!Q12/'逆行列係数表（開放型）(37部門)'!Q$18</f>
        <v>2.5389467009175552E-3</v>
      </c>
      <c r="R12" s="264">
        <f>'逆行列係数表（開放型）(37部門)'!R12/'逆行列係数表（開放型）(37部門)'!R$19</f>
        <v>1.5635896246974593E-2</v>
      </c>
      <c r="S12" s="264">
        <f>'逆行列係数表（開放型）(37部門)'!S12/'逆行列係数表（開放型）(37部門)'!S$20</f>
        <v>2.9417091505329809E-3</v>
      </c>
      <c r="T12" s="264">
        <f>'逆行列係数表（開放型）(37部門)'!T12/'逆行列係数表（開放型）(37部門)'!T$21</f>
        <v>2.0854572183457965E-3</v>
      </c>
      <c r="U12" s="264">
        <f>'逆行列係数表（開放型）(37部門)'!U12/'逆行列係数表（開放型）(37部門)'!U$22</f>
        <v>4.2247748822472073E-3</v>
      </c>
      <c r="V12" s="264">
        <f>'逆行列係数表（開放型）(37部門)'!V12/'逆行列係数表（開放型）(37部門)'!V$23</f>
        <v>1.7112249053426109E-3</v>
      </c>
      <c r="W12" s="264">
        <f>'逆行列係数表（開放型）(37部門)'!W12/'逆行列係数表（開放型）(37部門)'!W$24</f>
        <v>2.071582408622416E-2</v>
      </c>
      <c r="X12" s="264">
        <f>'逆行列係数表（開放型）(37部門)'!X12/'逆行列係数表（開放型）(37部門)'!X$25</f>
        <v>5.1684906050288081E-4</v>
      </c>
      <c r="Y12" s="264">
        <f>'逆行列係数表（開放型）(37部門)'!Y12/'逆行列係数表（開放型）(37部門)'!Y$26</f>
        <v>2.9026748028488356E-3</v>
      </c>
      <c r="Z12" s="264">
        <f>'逆行列係数表（開放型）(37部門)'!Z12/'逆行列係数表（開放型）(37部門)'!Z$27</f>
        <v>3.8576542808029115E-4</v>
      </c>
      <c r="AA12" s="264">
        <f>'逆行列係数表（開放型）(37部門)'!AA12/'逆行列係数表（開放型）(37部門)'!AA$28</f>
        <v>2.7117101625376527E-4</v>
      </c>
      <c r="AB12" s="264">
        <f>'逆行列係数表（開放型）(37部門)'!AB12/'逆行列係数表（開放型）(37部門)'!AB$29</f>
        <v>1.7630867599017152E-4</v>
      </c>
      <c r="AC12" s="264">
        <f>'逆行列係数表（開放型）(37部門)'!AC12/'逆行列係数表（開放型）(37部門)'!AC$30</f>
        <v>3.3652692980775496E-4</v>
      </c>
      <c r="AD12" s="264">
        <f>'逆行列係数表（開放型）(37部門)'!AD12/'逆行列係数表（開放型）(37部門)'!AD$31</f>
        <v>3.2932358972465579E-4</v>
      </c>
      <c r="AE12" s="264">
        <f>'逆行列係数表（開放型）(37部門)'!AE12/'逆行列係数表（開放型）(37部門)'!AE$32</f>
        <v>2.0016266470112296E-4</v>
      </c>
      <c r="AF12" s="264">
        <f>'逆行列係数表（開放型）(37部門)'!AF12/'逆行列係数表（開放型）(37部門)'!AF$33</f>
        <v>3.922848769567498E-4</v>
      </c>
      <c r="AG12" s="264">
        <f>'逆行列係数表（開放型）(37部門)'!AG12/'逆行列係数表（開放型）(37部門)'!AG$34</f>
        <v>1.2963934355413444E-3</v>
      </c>
      <c r="AH12" s="264">
        <f>'逆行列係数表（開放型）(37部門)'!AH12/'逆行列係数表（開放型）(37部門)'!AH$35</f>
        <v>5.3925804253989731E-4</v>
      </c>
      <c r="AI12" s="264">
        <f>'逆行列係数表（開放型）(37部門)'!AI12/'逆行列係数表（開放型）(37部門)'!AI$36</f>
        <v>3.0910579597058236E-4</v>
      </c>
      <c r="AJ12" s="264">
        <f>'逆行列係数表（開放型）(37部門)'!AJ12/'逆行列係数表（開放型）(37部門)'!AJ$37</f>
        <v>4.1809542670483911E-4</v>
      </c>
      <c r="AK12" s="264">
        <f>'逆行列係数表（開放型）(37部門)'!AK12/'逆行列係数表（開放型）(37部門)'!AK$38</f>
        <v>5.5399651673723618E-4</v>
      </c>
      <c r="AL12" s="264">
        <f>'逆行列係数表（開放型）(37部門)'!AL12/'逆行列係数表（開放型）(37部門)'!AL$39</f>
        <v>2.7591636229599382E-3</v>
      </c>
      <c r="AM12" s="264">
        <f>'逆行列係数表（開放型）(37部門)'!AM12/'逆行列係数表（開放型）(37部門)'!AM$40</f>
        <v>2.0571377997416762E-3</v>
      </c>
      <c r="AN12" s="265">
        <f t="shared" si="0"/>
        <v>1.0800866554309825</v>
      </c>
      <c r="AO12" s="265">
        <f t="shared" si="1"/>
        <v>0.82684135607275411</v>
      </c>
    </row>
    <row r="13" spans="1:41" ht="14.25">
      <c r="A13" s="282" t="s">
        <v>14</v>
      </c>
      <c r="B13" s="283" t="s">
        <v>36</v>
      </c>
      <c r="C13" s="266">
        <f>'逆行列係数表（開放型）(37部門)'!C13/'逆行列係数表（開放型）(37部門)'!C$4</f>
        <v>9.7758926335220469E-4</v>
      </c>
      <c r="D13" s="264">
        <f>'逆行列係数表（開放型）(37部門)'!D13/'逆行列係数表（開放型）(37部門)'!D$5</f>
        <v>4.6545230932618503E-3</v>
      </c>
      <c r="E13" s="264">
        <f>'逆行列係数表（開放型）(37部門)'!E13/'逆行列係数表（開放型）(37部門)'!E$6</f>
        <v>2.1055196556287368E-3</v>
      </c>
      <c r="F13" s="264">
        <f>'逆行列係数表（開放型）(37部門)'!F13/'逆行列係数表（開放型）(37部門)'!F$7</f>
        <v>1.0731637745915602E-3</v>
      </c>
      <c r="G13" s="264">
        <f>'逆行列係数表（開放型）(37部門)'!G13/'逆行列係数表（開放型）(37部門)'!G$8</f>
        <v>1.6470183541902529E-2</v>
      </c>
      <c r="H13" s="264">
        <f>'逆行列係数表（開放型）(37部門)'!H13/'逆行列係数表（開放型）(37部門)'!H$9</f>
        <v>1.3258753698646619E-3</v>
      </c>
      <c r="I13" s="264">
        <f>'逆行列係数表（開放型）(37部門)'!I13/'逆行列係数表（開放型）(37部門)'!I$10</f>
        <v>1.9738411738293895E-4</v>
      </c>
      <c r="J13" s="264">
        <f>'逆行列係数表（開放型）(37部門)'!J13/'逆行列係数表（開放型）(37部門)'!J$11</f>
        <v>5.9240251288672453E-3</v>
      </c>
      <c r="K13" s="264">
        <f>'逆行列係数表（開放型）(37部門)'!K13/'逆行列係数表（開放型）(37部門)'!K$12</f>
        <v>1.1036312275167595E-2</v>
      </c>
      <c r="L13" s="264">
        <f>'逆行列係数表（開放型）(37部門)'!L13/'逆行列係数表（開放型）(37部門)'!L$13</f>
        <v>1</v>
      </c>
      <c r="M13" s="264">
        <f>'逆行列係数表（開放型）(37部門)'!M13/'逆行列係数表（開放型）(37部門)'!M$14</f>
        <v>9.7817158397173502E-4</v>
      </c>
      <c r="N13" s="264">
        <f>'逆行列係数表（開放型）(37部門)'!N13/'逆行列係数表（開放型）(37部門)'!N$15</f>
        <v>0.32610301300287098</v>
      </c>
      <c r="O13" s="264">
        <f>'逆行列係数表（開放型）(37部門)'!O13/'逆行列係数表（開放型）(37部門)'!O$16</f>
        <v>0.20865424767394211</v>
      </c>
      <c r="P13" s="264">
        <f>'逆行列係数表（開放型）(37部門)'!P13/'逆行列係数表（開放型）(37部門)'!P$17</f>
        <v>0.1589905009622882</v>
      </c>
      <c r="Q13" s="264">
        <f>'逆行列係数表（開放型）(37部門)'!Q13/'逆行列係数表（開放型）(37部門)'!Q$18</f>
        <v>4.9368749594058917E-2</v>
      </c>
      <c r="R13" s="264">
        <f>'逆行列係数表（開放型）(37部門)'!R13/'逆行列係数表（開放型）(37部門)'!R$19</f>
        <v>2.3517144970349103E-2</v>
      </c>
      <c r="S13" s="264">
        <f>'逆行列係数表（開放型）(37部門)'!S13/'逆行列係数表（開放型）(37部門)'!S$20</f>
        <v>7.6545877908544849E-2</v>
      </c>
      <c r="T13" s="264">
        <f>'逆行列係数表（開放型）(37部門)'!T13/'逆行列係数表（開放型）(37部門)'!T$21</f>
        <v>2.0219513898426838E-2</v>
      </c>
      <c r="U13" s="264">
        <f>'逆行列係数表（開放型）(37部門)'!U13/'逆行列係数表（開放型）(37部門)'!U$22</f>
        <v>0.11508779548148101</v>
      </c>
      <c r="V13" s="264">
        <f>'逆行列係数表（開放型）(37部門)'!V13/'逆行列係数表（開放型）(37部門)'!V$23</f>
        <v>6.4181792186718033E-3</v>
      </c>
      <c r="W13" s="264">
        <f>'逆行列係数表（開放型）(37部門)'!W13/'逆行列係数表（開放型）(37部門)'!W$24</f>
        <v>4.3294412046743828E-2</v>
      </c>
      <c r="X13" s="264">
        <f>'逆行列係数表（開放型）(37部門)'!X13/'逆行列係数表（開放型）(37部門)'!X$25</f>
        <v>1.2934630302062048E-3</v>
      </c>
      <c r="Y13" s="264">
        <f>'逆行列係数表（開放型）(37部門)'!Y13/'逆行列係数表（開放型）(37部門)'!Y$26</f>
        <v>2.7116062112766581E-3</v>
      </c>
      <c r="Z13" s="264">
        <f>'逆行列係数表（開放型）(37部門)'!Z13/'逆行列係数表（開放型）(37部門)'!Z$27</f>
        <v>6.3086250468508338E-4</v>
      </c>
      <c r="AA13" s="264">
        <f>'逆行列係数表（開放型）(37部門)'!AA13/'逆行列係数表（開放型）(37部門)'!AA$28</f>
        <v>9.1102987038312586E-4</v>
      </c>
      <c r="AB13" s="264">
        <f>'逆行列係数表（開放型）(37部門)'!AB13/'逆行列係数表（開放型）(37部門)'!AB$29</f>
        <v>6.0862636421606033E-4</v>
      </c>
      <c r="AC13" s="264">
        <f>'逆行列係数表（開放型）(37部門)'!AC13/'逆行列係数表（開放型）(37部門)'!AC$30</f>
        <v>7.2389189598004683E-4</v>
      </c>
      <c r="AD13" s="264">
        <f>'逆行列係数表（開放型）(37部門)'!AD13/'逆行列係数表（開放型）(37部門)'!AD$31</f>
        <v>1.9309789463909542E-3</v>
      </c>
      <c r="AE13" s="264">
        <f>'逆行列係数表（開放型）(37部門)'!AE13/'逆行列係数表（開放型）(37部門)'!AE$32</f>
        <v>6.9849889182844571E-4</v>
      </c>
      <c r="AF13" s="264">
        <f>'逆行列係数表（開放型）(37部門)'!AF13/'逆行列係数表（開放型）(37部門)'!AF$33</f>
        <v>1.5269816628449375E-3</v>
      </c>
      <c r="AG13" s="264">
        <f>'逆行列係数表（開放型）(37部門)'!AG13/'逆行列係数表（開放型）(37部門)'!AG$34</f>
        <v>9.5072843703463805E-4</v>
      </c>
      <c r="AH13" s="264">
        <f>'逆行列係数表（開放型）(37部門)'!AH13/'逆行列係数表（開放型）(37部門)'!AH$35</f>
        <v>6.5537660741485056E-4</v>
      </c>
      <c r="AI13" s="264">
        <f>'逆行列係数表（開放型）(37部門)'!AI13/'逆行列係数表（開放型）(37部門)'!AI$36</f>
        <v>7.6545234196003734E-4</v>
      </c>
      <c r="AJ13" s="264">
        <f>'逆行列係数表（開放型）(37部門)'!AJ13/'逆行列係数表（開放型）(37部門)'!AJ$37</f>
        <v>2.3073321323575737E-3</v>
      </c>
      <c r="AK13" s="264">
        <f>'逆行列係数表（開放型）(37部門)'!AK13/'逆行列係数表（開放型）(37部門)'!AK$38</f>
        <v>8.2930241463055696E-4</v>
      </c>
      <c r="AL13" s="264">
        <f>'逆行列係数表（開放型）(37部門)'!AL13/'逆行列係数表（開放型）(37部門)'!AL$39</f>
        <v>3.3623164405180228E-3</v>
      </c>
      <c r="AM13" s="264">
        <f>'逆行列係数表（開放型）(37部門)'!AM13/'逆行列係数表（開放型）(37部門)'!AM$40</f>
        <v>7.7017841249832422E-3</v>
      </c>
      <c r="AN13" s="265">
        <f t="shared" si="0"/>
        <v>2.1005504144380795</v>
      </c>
      <c r="AO13" s="265">
        <f t="shared" si="1"/>
        <v>1.6080394516865228</v>
      </c>
    </row>
    <row r="14" spans="1:41" ht="14.25">
      <c r="A14" s="282" t="s">
        <v>15</v>
      </c>
      <c r="B14" s="283" t="s">
        <v>37</v>
      </c>
      <c r="C14" s="266">
        <f>'逆行列係数表（開放型）(37部門)'!C14/'逆行列係数表（開放型）(37部門)'!C$4</f>
        <v>3.6296816670223979E-5</v>
      </c>
      <c r="D14" s="264">
        <f>'逆行列係数表（開放型）(37部門)'!D14/'逆行列係数表（開放型）(37部門)'!D$5</f>
        <v>8.231906027653872E-5</v>
      </c>
      <c r="E14" s="264">
        <f>'逆行列係数表（開放型）(37部門)'!E14/'逆行列係数表（開放型）(37部門)'!E$6</f>
        <v>1.5444380422550538E-4</v>
      </c>
      <c r="F14" s="264">
        <f>'逆行列係数表（開放型）(37部門)'!F14/'逆行列係数表（開放型）(37部門)'!F$7</f>
        <v>5.09435149748332E-5</v>
      </c>
      <c r="G14" s="264">
        <f>'逆行列係数表（開放型）(37部門)'!G14/'逆行列係数表（開放型）(37部門)'!G$8</f>
        <v>2.9866972353251889E-4</v>
      </c>
      <c r="H14" s="264">
        <f>'逆行列係数表（開放型）(37部門)'!H14/'逆行列係数表（開放型）(37部門)'!H$9</f>
        <v>4.8975514324711082E-4</v>
      </c>
      <c r="I14" s="264">
        <f>'逆行列係数表（開放型）(37部門)'!I14/'逆行列係数表（開放型）(37部門)'!I$10</f>
        <v>7.9905091687035E-6</v>
      </c>
      <c r="J14" s="264">
        <f>'逆行列係数表（開放型）(37部門)'!J14/'逆行列係数表（開放型）(37部門)'!J$11</f>
        <v>3.0136100257086311E-4</v>
      </c>
      <c r="K14" s="264">
        <f>'逆行列係数表（開放型）(37部門)'!K14/'逆行列係数表（開放型）(37部門)'!K$12</f>
        <v>1.9882467312343451E-3</v>
      </c>
      <c r="L14" s="264">
        <f>'逆行列係数表（開放型）(37部門)'!L14/'逆行列係数表（開放型）(37部門)'!L$13</f>
        <v>9.2618926520232213E-4</v>
      </c>
      <c r="M14" s="264">
        <f>'逆行列係数表（開放型）(37部門)'!M14/'逆行列係数表（開放型）(37部門)'!M$14</f>
        <v>1</v>
      </c>
      <c r="N14" s="264">
        <f>'逆行列係数表（開放型）(37部門)'!N14/'逆行列係数表（開放型）(37部門)'!N$15</f>
        <v>5.8999228909326698E-3</v>
      </c>
      <c r="O14" s="264">
        <f>'逆行列係数表（開放型）(37部門)'!O14/'逆行列係数表（開放型）(37部門)'!O$16</f>
        <v>3.0093255319052097E-3</v>
      </c>
      <c r="P14" s="264">
        <f>'逆行列係数表（開放型）(37部門)'!P14/'逆行列係数表（開放型）(37部門)'!P$17</f>
        <v>1.7093248172474122E-3</v>
      </c>
      <c r="Q14" s="264">
        <f>'逆行列係数表（開放型）(37部門)'!Q14/'逆行列係数表（開放型）(37部門)'!Q$18</f>
        <v>3.9282056338890608E-3</v>
      </c>
      <c r="R14" s="264">
        <f>'逆行列係数表（開放型）(37部門)'!R14/'逆行列係数表（開放型）(37部門)'!R$19</f>
        <v>7.0061292436844908E-3</v>
      </c>
      <c r="S14" s="264">
        <f>'逆行列係数表（開放型）(37部門)'!S14/'逆行列係数表（開放型）(37部門)'!S$20</f>
        <v>6.9560170055156471E-3</v>
      </c>
      <c r="T14" s="264">
        <f>'逆行列係数表（開放型）(37部門)'!T14/'逆行列係数表（開放型）(37部門)'!T$21</f>
        <v>2.8709259664241515E-3</v>
      </c>
      <c r="U14" s="264">
        <f>'逆行列係数表（開放型）(37部門)'!U14/'逆行列係数表（開放型）(37部門)'!U$22</f>
        <v>1.9052526333394651E-3</v>
      </c>
      <c r="V14" s="264">
        <f>'逆行列係数表（開放型）(37部門)'!V14/'逆行列係数表（開放型）(37部門)'!V$23</f>
        <v>9.9704931799074448E-4</v>
      </c>
      <c r="W14" s="264">
        <f>'逆行列係数表（開放型）(37部門)'!W14/'逆行列係数表（開放型）(37部門)'!W$24</f>
        <v>1.0771664479055376E-3</v>
      </c>
      <c r="X14" s="264">
        <f>'逆行列係数表（開放型）(37部門)'!X14/'逆行列係数表（開放型）(37部門)'!X$25</f>
        <v>9.4868375765437755E-5</v>
      </c>
      <c r="Y14" s="264">
        <f>'逆行列係数表（開放型）(37部門)'!Y14/'逆行列係数表（開放型）(37部門)'!Y$26</f>
        <v>9.2217531459422872E-5</v>
      </c>
      <c r="Z14" s="264">
        <f>'逆行列係数表（開放型）(37部門)'!Z14/'逆行列係数表（開放型）(37部門)'!Z$27</f>
        <v>2.8222376496854254E-5</v>
      </c>
      <c r="AA14" s="264">
        <f>'逆行列係数表（開放型）(37部門)'!AA14/'逆行列係数表（開放型）(37部門)'!AA$28</f>
        <v>2.9681489150133524E-5</v>
      </c>
      <c r="AB14" s="264">
        <f>'逆行列係数表（開放型）(37部門)'!AB14/'逆行列係数表（開放型）(37部門)'!AB$29</f>
        <v>2.5960154213541031E-5</v>
      </c>
      <c r="AC14" s="264">
        <f>'逆行列係数表（開放型）(37部門)'!AC14/'逆行列係数表（開放型）(37部門)'!AC$30</f>
        <v>1.9524404712096333E-5</v>
      </c>
      <c r="AD14" s="264">
        <f>'逆行列係数表（開放型）(37部門)'!AD14/'逆行列係数表（開放型）(37部門)'!AD$31</f>
        <v>4.0814325226827409E-5</v>
      </c>
      <c r="AE14" s="264">
        <f>'逆行列係数表（開放型）(37部門)'!AE14/'逆行列係数表（開放型）(37部門)'!AE$32</f>
        <v>3.4098447638392599E-5</v>
      </c>
      <c r="AF14" s="264">
        <f>'逆行列係数表（開放型）(37部門)'!AF14/'逆行列係数表（開放型）(37部門)'!AF$33</f>
        <v>6.0318862834418294E-5</v>
      </c>
      <c r="AG14" s="264">
        <f>'逆行列係数表（開放型）(37部門)'!AG14/'逆行列係数表（開放型）(37部門)'!AG$34</f>
        <v>4.7045646809334053E-5</v>
      </c>
      <c r="AH14" s="264">
        <f>'逆行列係数表（開放型）(37部門)'!AH14/'逆行列係数表（開放型）(37部門)'!AH$35</f>
        <v>2.2143664005589518E-4</v>
      </c>
      <c r="AI14" s="264">
        <f>'逆行列係数表（開放型）(37部門)'!AI14/'逆行列係数表（開放型）(37部門)'!AI$36</f>
        <v>4.9316380603779972E-5</v>
      </c>
      <c r="AJ14" s="264">
        <f>'逆行列係数表（開放型）(37部門)'!AJ14/'逆行列係数表（開放型）(37部門)'!AJ$37</f>
        <v>9.2937562858636213E-5</v>
      </c>
      <c r="AK14" s="264">
        <f>'逆行列係数表（開放型）(37部門)'!AK14/'逆行列係数表（開放型）(37部門)'!AK$38</f>
        <v>5.6551700312281555E-5</v>
      </c>
      <c r="AL14" s="264">
        <f>'逆行列係数表（開放型）(37部門)'!AL14/'逆行列係数表（開放型）(37部門)'!AL$39</f>
        <v>2.8750536116314048E-4</v>
      </c>
      <c r="AM14" s="264">
        <f>'逆行列係数表（開放型）(37部門)'!AM14/'逆行列係数表（開放型）(37部門)'!AM$40</f>
        <v>3.458767387404654E-4</v>
      </c>
      <c r="AN14" s="265">
        <f t="shared" si="0"/>
        <v>1.0412219110579777</v>
      </c>
      <c r="AO14" s="265">
        <f t="shared" si="1"/>
        <v>0.79708913408277549</v>
      </c>
    </row>
    <row r="15" spans="1:41" ht="14.25">
      <c r="A15" s="282" t="s">
        <v>16</v>
      </c>
      <c r="B15" s="283" t="s">
        <v>38</v>
      </c>
      <c r="C15" s="266">
        <f>'逆行列係数表（開放型）(37部門)'!C15/'逆行列係数表（開放型）(37部門)'!C$4</f>
        <v>1.3171585800476802E-3</v>
      </c>
      <c r="D15" s="264">
        <f>'逆行列係数表（開放型）(37部門)'!D15/'逆行列係数表（開放型）(37部門)'!D$5</f>
        <v>2.5326550587604999E-3</v>
      </c>
      <c r="E15" s="264">
        <f>'逆行列係数表（開放型）(37部門)'!E15/'逆行列係数表（開放型）(37部門)'!E$6</f>
        <v>5.2937386796822229E-3</v>
      </c>
      <c r="F15" s="264">
        <f>'逆行列係数表（開放型）(37部門)'!F15/'逆行列係数表（開放型）(37部門)'!F$7</f>
        <v>1.4634688889855244E-3</v>
      </c>
      <c r="G15" s="264">
        <f>'逆行列係数表（開放型）(37部門)'!G15/'逆行列係数表（開放型）(37部門)'!G$8</f>
        <v>5.0634495073006132E-3</v>
      </c>
      <c r="H15" s="264">
        <f>'逆行列係数表（開放型）(37部門)'!H15/'逆行列係数表（開放型）(37部門)'!H$9</f>
        <v>2.6098948791522104E-3</v>
      </c>
      <c r="I15" s="264">
        <f>'逆行列係数表（開放型）(37部門)'!I15/'逆行列係数表（開放型）(37部門)'!I$10</f>
        <v>3.1667677169660603E-4</v>
      </c>
      <c r="J15" s="264">
        <f>'逆行列係数表（開放型）(37部門)'!J15/'逆行列係数表（開放型）(37部門)'!J$11</f>
        <v>3.9451555956457598E-3</v>
      </c>
      <c r="K15" s="264">
        <f>'逆行列係数表（開放型）(37部門)'!K15/'逆行列係数表（開放型）(37部門)'!K$12</f>
        <v>4.900569497085611E-3</v>
      </c>
      <c r="L15" s="264">
        <f>'逆行列係数表（開放型）(37部門)'!L15/'逆行列係数表（開放型）(37部門)'!L$13</f>
        <v>4.7945367231020346E-4</v>
      </c>
      <c r="M15" s="264">
        <f>'逆行列係数表（開放型）(37部門)'!M15/'逆行列係数表（開放型）(37部門)'!M$14</f>
        <v>6.0133277801127291E-4</v>
      </c>
      <c r="N15" s="264">
        <f>'逆行列係数表（開放型）(37部門)'!N15/'逆行列係数表（開放型）(37部門)'!N$15</f>
        <v>1</v>
      </c>
      <c r="O15" s="264">
        <f>'逆行列係数表（開放型）(37部門)'!O15/'逆行列係数表（開放型）(37部門)'!O$16</f>
        <v>1.4657914554542155E-2</v>
      </c>
      <c r="P15" s="264">
        <f>'逆行列係数表（開放型）(37部門)'!P15/'逆行列係数表（開放型）(37部門)'!P$17</f>
        <v>1.1300995582005952E-2</v>
      </c>
      <c r="Q15" s="264">
        <f>'逆行列係数表（開放型）(37部門)'!Q15/'逆行列係数表（開放型）(37部門)'!Q$18</f>
        <v>1.9501095542631779E-2</v>
      </c>
      <c r="R15" s="264">
        <f>'逆行列係数表（開放型）(37部門)'!R15/'逆行列係数表（開放型）(37部門)'!R$19</f>
        <v>9.6497281044571892E-3</v>
      </c>
      <c r="S15" s="264">
        <f>'逆行列係数表（開放型）(37部門)'!S15/'逆行列係数表（開放型）(37部門)'!S$20</f>
        <v>1.4002023276271694E-2</v>
      </c>
      <c r="T15" s="264">
        <f>'逆行列係数表（開放型）(37部門)'!T15/'逆行列係数表（開放型）(37部門)'!T$21</f>
        <v>1.2135574222520066E-2</v>
      </c>
      <c r="U15" s="264">
        <f>'逆行列係数表（開放型）(37部門)'!U15/'逆行列係数表（開放型）(37部門)'!U$22</f>
        <v>5.8841590994327952E-3</v>
      </c>
      <c r="V15" s="264">
        <f>'逆行列係数表（開放型）(37部門)'!V15/'逆行列係数表（開放型）(37部門)'!V$23</f>
        <v>4.626120189527223E-3</v>
      </c>
      <c r="W15" s="264">
        <f>'逆行列係数表（開放型）(37部門)'!W15/'逆行列係数表（開放型）(37部門)'!W$24</f>
        <v>3.2209251464451888E-2</v>
      </c>
      <c r="X15" s="264">
        <f>'逆行列係数表（開放型）(37部門)'!X15/'逆行列係数表（開放型）(37部門)'!X$25</f>
        <v>1.0019098406003257E-3</v>
      </c>
      <c r="Y15" s="264">
        <f>'逆行列係数表（開放型）(37部門)'!Y15/'逆行列係数表（開放型）(37部門)'!Y$26</f>
        <v>1.7269285547953507E-3</v>
      </c>
      <c r="Z15" s="264">
        <f>'逆行列係数表（開放型）(37部門)'!Z15/'逆行列係数表（開放型）(37部門)'!Z$27</f>
        <v>4.2360295330944628E-4</v>
      </c>
      <c r="AA15" s="264">
        <f>'逆行列係数表（開放型）(37部門)'!AA15/'逆行列係数表（開放型）(37部門)'!AA$28</f>
        <v>1.2844228373181691E-3</v>
      </c>
      <c r="AB15" s="264">
        <f>'逆行列係数表（開放型）(37部門)'!AB15/'逆行列係数表（開放型）(37部門)'!AB$29</f>
        <v>3.4633988487414475E-4</v>
      </c>
      <c r="AC15" s="264">
        <f>'逆行列係数表（開放型）(37部門)'!AC15/'逆行列係数表（開放型）(37部門)'!AC$30</f>
        <v>6.0057525097948698E-4</v>
      </c>
      <c r="AD15" s="264">
        <f>'逆行列係数表（開放型）(37部門)'!AD15/'逆行列係数表（開放型）(37部門)'!AD$31</f>
        <v>1.1703020252053699E-3</v>
      </c>
      <c r="AE15" s="264">
        <f>'逆行列係数表（開放型）(37部門)'!AE15/'逆行列係数表（開放型）(37部門)'!AE$32</f>
        <v>5.0859337804093677E-4</v>
      </c>
      <c r="AF15" s="264">
        <f>'逆行列係数表（開放型）(37部門)'!AF15/'逆行列係数表（開放型）(37部門)'!AF$33</f>
        <v>1.7526165397015506E-3</v>
      </c>
      <c r="AG15" s="264">
        <f>'逆行列係数表（開放型）(37部門)'!AG15/'逆行列係数表（開放型）(37部門)'!AG$34</f>
        <v>6.4771155442735009E-4</v>
      </c>
      <c r="AH15" s="264">
        <f>'逆行列係数表（開放型）(37部門)'!AH15/'逆行列係数表（開放型）(37部門)'!AH$35</f>
        <v>6.4597978252576508E-4</v>
      </c>
      <c r="AI15" s="264">
        <f>'逆行列係数表（開放型）(37部門)'!AI15/'逆行列係数表（開放型）(37部門)'!AI$36</f>
        <v>9.8696658632531006E-4</v>
      </c>
      <c r="AJ15" s="264">
        <f>'逆行列係数表（開放型）(37部門)'!AJ15/'逆行列係数表（開放型）(37部門)'!AJ$37</f>
        <v>7.4789184427810434E-4</v>
      </c>
      <c r="AK15" s="264">
        <f>'逆行列係数表（開放型）(37部門)'!AK15/'逆行列係数表（開放型）(37部門)'!AK$38</f>
        <v>1.2950095725663597E-3</v>
      </c>
      <c r="AL15" s="264">
        <f>'逆行列係数表（開放型）(37部門)'!AL15/'逆行列係数表（開放型）(37部門)'!AL$39</f>
        <v>1.6305326914398698E-3</v>
      </c>
      <c r="AM15" s="264">
        <f>'逆行列係数表（開放型）(37部門)'!AM15/'逆行列係数表（開放型）(37部門)'!AM$40</f>
        <v>2.5819866812145913E-3</v>
      </c>
      <c r="AN15" s="265">
        <f t="shared" si="0"/>
        <v>1.1698417859221208</v>
      </c>
      <c r="AO15" s="265">
        <f t="shared" si="1"/>
        <v>0.89555181873481426</v>
      </c>
    </row>
    <row r="16" spans="1:41" ht="14.25">
      <c r="A16" s="282" t="s">
        <v>17</v>
      </c>
      <c r="B16" s="283" t="s">
        <v>292</v>
      </c>
      <c r="C16" s="266">
        <f>'逆行列係数表（開放型）(37部門)'!C16/'逆行列係数表（開放型）(37部門)'!C$4</f>
        <v>5.6639305300626554E-5</v>
      </c>
      <c r="D16" s="264">
        <f>'逆行列係数表（開放型）(37部門)'!D16/'逆行列係数表（開放型）(37部門)'!D$5</f>
        <v>4.9607322724862549E-4</v>
      </c>
      <c r="E16" s="264">
        <f>'逆行列係数表（開放型）(37部門)'!E16/'逆行列係数表（開放型）(37部門)'!E$6</f>
        <v>7.4932883127822682E-5</v>
      </c>
      <c r="F16" s="264">
        <f>'逆行列係数表（開放型）(37部門)'!F16/'逆行列係数表（開放型）(37部門)'!F$7</f>
        <v>9.7114620684103498E-5</v>
      </c>
      <c r="G16" s="264">
        <f>'逆行列係数表（開放型）(37部門)'!G16/'逆行列係数表（開放型）(37部門)'!G$8</f>
        <v>8.3724239610884194E-5</v>
      </c>
      <c r="H16" s="264">
        <f>'逆行列係数表（開放型）(37部門)'!H16/'逆行列係数表（開放型）(37部門)'!H$9</f>
        <v>6.3890007607068472E-5</v>
      </c>
      <c r="I16" s="264">
        <f>'逆行列係数表（開放型）(37部門)'!I16/'逆行列係数表（開放型）(37部門)'!I$10</f>
        <v>1.688944395446883E-5</v>
      </c>
      <c r="J16" s="264">
        <f>'逆行列係数表（開放型）(37部門)'!J16/'逆行列係数表（開放型）(37部門)'!J$11</f>
        <v>1.4167107733332923E-4</v>
      </c>
      <c r="K16" s="264">
        <f>'逆行列係数表（開放型）(37部門)'!K16/'逆行列係数表（開放型）(37部門)'!K$12</f>
        <v>3.3226093997343169E-4</v>
      </c>
      <c r="L16" s="264">
        <f>'逆行列係数表（開放型）(37部門)'!L16/'逆行列係数表（開放型）(37部門)'!L$13</f>
        <v>4.0383116795250428E-5</v>
      </c>
      <c r="M16" s="264">
        <f>'逆行列係数表（開放型）(37部門)'!M16/'逆行列係数表（開放型）(37部門)'!M$14</f>
        <v>3.8041255883331773E-5</v>
      </c>
      <c r="N16" s="264">
        <f>'逆行列係数表（開放型）(37部門)'!N16/'逆行列係数表（開放型）(37部門)'!N$15</f>
        <v>1.9037753225609782E-4</v>
      </c>
      <c r="O16" s="264">
        <f>'逆行列係数表（開放型）(37部門)'!O16/'逆行列係数表（開放型）(37部門)'!O$16</f>
        <v>1</v>
      </c>
      <c r="P16" s="264">
        <f>'逆行列係数表（開放型）(37部門)'!P16/'逆行列係数表（開放型）(37部門)'!P$17</f>
        <v>8.1408480470140532E-3</v>
      </c>
      <c r="Q16" s="264">
        <f>'逆行列係数表（開放型）(37部門)'!Q16/'逆行列係数表（開放型）(37部門)'!Q$18</f>
        <v>3.8984974234085364E-3</v>
      </c>
      <c r="R16" s="264">
        <f>'逆行列係数表（開放型）(37部門)'!R16/'逆行列係数表（開放型）(37部門)'!R$19</f>
        <v>5.1432976406080291E-4</v>
      </c>
      <c r="S16" s="264">
        <f>'逆行列係数表（開放型）(37部門)'!S16/'逆行列係数表（開放型）(37部門)'!S$20</f>
        <v>3.0417921770351272E-3</v>
      </c>
      <c r="T16" s="264">
        <f>'逆行列係数表（開放型）(37部門)'!T16/'逆行列係数表（開放型）(37部門)'!T$21</f>
        <v>4.2080849910853488E-4</v>
      </c>
      <c r="U16" s="264">
        <f>'逆行列係数表（開放型）(37部門)'!U16/'逆行列係数表（開放型）(37部門)'!U$22</f>
        <v>1.9062349465964032E-3</v>
      </c>
      <c r="V16" s="264">
        <f>'逆行列係数表（開放型）(37部門)'!V16/'逆行列係数表（開放型）(37部門)'!V$23</f>
        <v>1.0599223097461628E-4</v>
      </c>
      <c r="W16" s="264">
        <f>'逆行列係数表（開放型）(37部門)'!W16/'逆行列係数表（開放型）(37部門)'!W$24</f>
        <v>1.1550073183056717E-3</v>
      </c>
      <c r="X16" s="264">
        <f>'逆行列係数表（開放型）(37部門)'!X16/'逆行列係数表（開放型）(37部門)'!X$25</f>
        <v>1.5467176435224702E-4</v>
      </c>
      <c r="Y16" s="264">
        <f>'逆行列係数表（開放型）(37部門)'!Y16/'逆行列係数表（開放型）(37部門)'!Y$26</f>
        <v>2.1379924969706096E-3</v>
      </c>
      <c r="Z16" s="264">
        <f>'逆行列係数表（開放型）(37部門)'!Z16/'逆行列係数表（開放型）(37部門)'!Z$27</f>
        <v>1.1495105411021481E-4</v>
      </c>
      <c r="AA16" s="264">
        <f>'逆行列係数表（開放型）(37部門)'!AA16/'逆行列係数表（開放型）(37部門)'!AA$28</f>
        <v>1.2543465750286268E-4</v>
      </c>
      <c r="AB16" s="264">
        <f>'逆行列係数表（開放型）(37部門)'!AB16/'逆行列係数表（開放型）(37部門)'!AB$29</f>
        <v>1.429119701690769E-4</v>
      </c>
      <c r="AC16" s="264">
        <f>'逆行列係数表（開放型）(37部門)'!AC16/'逆行列係数表（開放型）(37部門)'!AC$30</f>
        <v>4.5168788737390184E-5</v>
      </c>
      <c r="AD16" s="264">
        <f>'逆行列係数表（開放型）(37部門)'!AD16/'逆行列係数表（開放型）(37部門)'!AD$31</f>
        <v>1.9445435834469226E-4</v>
      </c>
      <c r="AE16" s="264">
        <f>'逆行列係数表（開放型）(37部門)'!AE16/'逆行列係数表（開放型）(37部門)'!AE$32</f>
        <v>1.6854630593729839E-4</v>
      </c>
      <c r="AF16" s="264">
        <f>'逆行列係数表（開放型）(37部門)'!AF16/'逆行列係数表（開放型）(37部門)'!AF$33</f>
        <v>1.8904261102983794E-4</v>
      </c>
      <c r="AG16" s="264">
        <f>'逆行列係数表（開放型）(37部門)'!AG16/'逆行列係数表（開放型）(37部門)'!AG$34</f>
        <v>1.6300691091416844E-4</v>
      </c>
      <c r="AH16" s="264">
        <f>'逆行列係数表（開放型）(37部門)'!AH16/'逆行列係数表（開放型）(37部門)'!AH$35</f>
        <v>9.1888949632521055E-5</v>
      </c>
      <c r="AI16" s="264">
        <f>'逆行列係数表（開放型）(37部門)'!AI16/'逆行列係数表（開放型）(37部門)'!AI$36</f>
        <v>9.2788438068283695E-5</v>
      </c>
      <c r="AJ16" s="264">
        <f>'逆行列係数表（開放型）(37部門)'!AJ16/'逆行列係数表（開放型）(37部門)'!AJ$37</f>
        <v>1.2886610185264299E-3</v>
      </c>
      <c r="AK16" s="264">
        <f>'逆行列係数表（開放型）(37部門)'!AK16/'逆行列係数表（開放型）(37部門)'!AK$38</f>
        <v>8.1562348911209416E-5</v>
      </c>
      <c r="AL16" s="264">
        <f>'逆行列係数表（開放型）(37部門)'!AL16/'逆行列係数表（開放型）(37部門)'!AL$39</f>
        <v>7.6469779073744051E-5</v>
      </c>
      <c r="AM16" s="264">
        <f>'逆行列係数表（開放型）(37部門)'!AM16/'逆行列係数表（開放型）(37部門)'!AM$40</f>
        <v>1.2263018069263694E-4</v>
      </c>
      <c r="AN16" s="265">
        <f t="shared" si="0"/>
        <v>1.0260056896892524</v>
      </c>
      <c r="AO16" s="265">
        <f t="shared" si="1"/>
        <v>0.78544062324565223</v>
      </c>
    </row>
    <row r="17" spans="1:41" ht="14.25">
      <c r="A17" s="282" t="s">
        <v>18</v>
      </c>
      <c r="B17" s="283" t="s">
        <v>293</v>
      </c>
      <c r="C17" s="266">
        <f>'逆行列係数表（開放型）(37部門)'!C17/'逆行列係数表（開放型）(37部門)'!C$4</f>
        <v>1.3961011382403993E-4</v>
      </c>
      <c r="D17" s="264">
        <f>'逆行列係数表（開放型）(37部門)'!D17/'逆行列係数表（開放型）(37部門)'!D$5</f>
        <v>3.9705122757694068E-4</v>
      </c>
      <c r="E17" s="264">
        <f>'逆行列係数表（開放型）(37部門)'!E17/'逆行列係数表（開放型）(37部門)'!E$6</f>
        <v>1.9241345653172131E-4</v>
      </c>
      <c r="F17" s="264">
        <f>'逆行列係数表（開放型）(37部門)'!F17/'逆行列係数表（開放型）(37部門)'!F$7</f>
        <v>2.497377017826089E-4</v>
      </c>
      <c r="G17" s="264">
        <f>'逆行列係数表（開放型）(37部門)'!G17/'逆行列係数表（開放型）(37部門)'!G$8</f>
        <v>1.9091562703039172E-4</v>
      </c>
      <c r="H17" s="264">
        <f>'逆行列係数表（開放型）(37部門)'!H17/'逆行列係数表（開放型）(37部門)'!H$9</f>
        <v>1.4558121915836879E-4</v>
      </c>
      <c r="I17" s="264">
        <f>'逆行列係数表（開放型）(37部門)'!I17/'逆行列係数表（開放型）(37部門)'!I$10</f>
        <v>4.1125648149435717E-5</v>
      </c>
      <c r="J17" s="264">
        <f>'逆行列係数表（開放型）(37部門)'!J17/'逆行列係数表（開放型）(37部門)'!J$11</f>
        <v>1.0291485173435891E-3</v>
      </c>
      <c r="K17" s="264">
        <f>'逆行列係数表（開放型）(37部門)'!K17/'逆行列係数表（開放型）(37部門)'!K$12</f>
        <v>9.1148853140084944E-4</v>
      </c>
      <c r="L17" s="264">
        <f>'逆行列係数表（開放型）(37部門)'!L17/'逆行列係数表（開放型）(37部門)'!L$13</f>
        <v>9.0391217569004692E-5</v>
      </c>
      <c r="M17" s="264">
        <f>'逆行列係数表（開放型）(37部門)'!M17/'逆行列係数表（開放型）(37部門)'!M$14</f>
        <v>1.0392087334498335E-4</v>
      </c>
      <c r="N17" s="264">
        <f>'逆行列係数表（開放型）(37部門)'!N17/'逆行列係数表（開放型）(37部門)'!N$15</f>
        <v>2.9039288183178332E-4</v>
      </c>
      <c r="O17" s="264">
        <f>'逆行列係数表（開放型）(37部門)'!O17/'逆行列係数表（開放型）(37部門)'!O$16</f>
        <v>1.8205772160402251E-3</v>
      </c>
      <c r="P17" s="264">
        <f>'逆行列係数表（開放型）(37部門)'!P17/'逆行列係数表（開放型）(37部門)'!P$17</f>
        <v>1</v>
      </c>
      <c r="Q17" s="264">
        <f>'逆行列係数表（開放型）(37部門)'!Q17/'逆行列係数表（開放型）(37部門)'!Q$18</f>
        <v>8.0604113163256885E-4</v>
      </c>
      <c r="R17" s="264">
        <f>'逆行列係数表（開放型）(37部門)'!R17/'逆行列係数表（開放型）(37部門)'!R$19</f>
        <v>8.9173188959221477E-4</v>
      </c>
      <c r="S17" s="264">
        <f>'逆行列係数表（開放型）(37部門)'!S17/'逆行列係数表（開放型）(37部門)'!S$20</f>
        <v>6.2746917414790906E-4</v>
      </c>
      <c r="T17" s="264">
        <f>'逆行列係数表（開放型）(37部門)'!T17/'逆行列係数表（開放型）(37部門)'!T$21</f>
        <v>3.9166500806979784E-4</v>
      </c>
      <c r="U17" s="264">
        <f>'逆行列係数表（開放型）(37部門)'!U17/'逆行列係数表（開放型）(37部門)'!U$22</f>
        <v>5.0778950617456583E-4</v>
      </c>
      <c r="V17" s="264">
        <f>'逆行列係数表（開放型）(37部門)'!V17/'逆行列係数表（開放型）(37部門)'!V$23</f>
        <v>2.6454539408499352E-4</v>
      </c>
      <c r="W17" s="264">
        <f>'逆行列係数表（開放型）(37部門)'!W17/'逆行列係数表（開放型）(37部門)'!W$24</f>
        <v>4.1967771067678101E-4</v>
      </c>
      <c r="X17" s="264">
        <f>'逆行列係数表（開放型）(37部門)'!X17/'逆行列係数表（開放型）(37部門)'!X$25</f>
        <v>3.70728656674762E-4</v>
      </c>
      <c r="Y17" s="264">
        <f>'逆行列係数表（開放型）(37部門)'!Y17/'逆行列係数表（開放型）(37部門)'!Y$26</f>
        <v>6.3812229416590851E-4</v>
      </c>
      <c r="Z17" s="264">
        <f>'逆行列係数表（開放型）(37部門)'!Z17/'逆行列係数表（開放型）(37部門)'!Z$27</f>
        <v>2.6686583346667927E-4</v>
      </c>
      <c r="AA17" s="264">
        <f>'逆行列係数表（開放型）(37部門)'!AA17/'逆行列係数表（開放型）(37部門)'!AA$28</f>
        <v>3.1705259576118638E-4</v>
      </c>
      <c r="AB17" s="264">
        <f>'逆行列係数表（開放型）(37部門)'!AB17/'逆行列係数表（開放型）(37部門)'!AB$29</f>
        <v>3.8184006596766383E-4</v>
      </c>
      <c r="AC17" s="264">
        <f>'逆行列係数表（開放型）(37部門)'!AC17/'逆行列係数表（開放型）(37部門)'!AC$30</f>
        <v>8.5761196082129911E-5</v>
      </c>
      <c r="AD17" s="264">
        <f>'逆行列係数表（開放型）(37部門)'!AD17/'逆行列係数表（開放型）(37部門)'!AD$31</f>
        <v>4.6148245324998711E-4</v>
      </c>
      <c r="AE17" s="264">
        <f>'逆行列係数表（開放型）(37部門)'!AE17/'逆行列係数表（開放型）(37部門)'!AE$32</f>
        <v>4.4186468809528126E-4</v>
      </c>
      <c r="AF17" s="264">
        <f>'逆行列係数表（開放型）(37部門)'!AF17/'逆行列係数表（開放型）(37部門)'!AF$33</f>
        <v>3.4548656197905969E-4</v>
      </c>
      <c r="AG17" s="264">
        <f>'逆行列係数表（開放型）(37部門)'!AG17/'逆行列係数表（開放型）(37部門)'!AG$34</f>
        <v>3.7430611218912982E-4</v>
      </c>
      <c r="AH17" s="264">
        <f>'逆行列係数表（開放型）(37部門)'!AH17/'逆行列係数表（開放型）(37部門)'!AH$35</f>
        <v>1.9815592639932413E-4</v>
      </c>
      <c r="AI17" s="264">
        <f>'逆行列係数表（開放型）(37部門)'!AI17/'逆行列係数表（開放型）(37部門)'!AI$36</f>
        <v>2.4329439193924662E-4</v>
      </c>
      <c r="AJ17" s="264">
        <f>'逆行列係数表（開放型）(37部門)'!AJ17/'逆行列係数表（開放型）(37部門)'!AJ$37</f>
        <v>3.6253854863861059E-3</v>
      </c>
      <c r="AK17" s="264">
        <f>'逆行列係数表（開放型）(37部門)'!AK17/'逆行列係数表（開放型）(37部門)'!AK$38</f>
        <v>1.7234859657969489E-4</v>
      </c>
      <c r="AL17" s="264">
        <f>'逆行列係数表（開放型）(37部門)'!AL17/'逆行列係数表（開放型）(37部門)'!AL$39</f>
        <v>1.5739025758716078E-4</v>
      </c>
      <c r="AM17" s="264">
        <f>'逆行列係数表（開放型）(37部門)'!AM17/'逆行列係数表（開放型）(37部門)'!AM$40</f>
        <v>2.5066016327665483E-4</v>
      </c>
      <c r="AN17" s="265">
        <f t="shared" si="0"/>
        <v>1.0178420193257622</v>
      </c>
      <c r="AO17" s="265">
        <f t="shared" si="1"/>
        <v>0.7791910688789373</v>
      </c>
    </row>
    <row r="18" spans="1:41" ht="14.25">
      <c r="A18" s="282" t="s">
        <v>19</v>
      </c>
      <c r="B18" s="283" t="s">
        <v>294</v>
      </c>
      <c r="C18" s="266">
        <f>'逆行列係数表（開放型）(37部門)'!C18/'逆行列係数表（開放型）(37部門)'!C$4</f>
        <v>3.5406718775187067E-5</v>
      </c>
      <c r="D18" s="264">
        <f>'逆行列係数表（開放型）(37部門)'!D18/'逆行列係数表（開放型）(37部門)'!D$5</f>
        <v>5.0821630152626701E-5</v>
      </c>
      <c r="E18" s="264">
        <f>'逆行列係数表（開放型）(37部門)'!E18/'逆行列係数表（開放型）(37部門)'!E$6</f>
        <v>4.5391599427003713E-5</v>
      </c>
      <c r="F18" s="264">
        <f>'逆行列係数表（開放型）(37部門)'!F18/'逆行列係数表（開放型）(37部門)'!F$7</f>
        <v>6.1297326247463296E-5</v>
      </c>
      <c r="G18" s="264">
        <f>'逆行列係数表（開放型）(37部門)'!G18/'逆行列係数表（開放型）(37部門)'!G$8</f>
        <v>3.9339405536250601E-5</v>
      </c>
      <c r="H18" s="264">
        <f>'逆行列係数表（開放型）(37部門)'!H18/'逆行列係数表（開放型）(37部門)'!H$9</f>
        <v>3.1700727042218778E-5</v>
      </c>
      <c r="I18" s="264">
        <f>'逆行列係数表（開放型）(37部門)'!I18/'逆行列係数表（開放型）(37部門)'!I$10</f>
        <v>7.9636934993567803E-6</v>
      </c>
      <c r="J18" s="264">
        <f>'逆行列係数表（開放型）(37部門)'!J18/'逆行列係数表（開放型）(37部門)'!J$11</f>
        <v>4.2985766618107499E-5</v>
      </c>
      <c r="K18" s="264">
        <f>'逆行列係数表（開放型）(37部門)'!K18/'逆行列係数表（開放型）(37部門)'!K$12</f>
        <v>5.9291503579591518E-5</v>
      </c>
      <c r="L18" s="264">
        <f>'逆行列係数表（開放型）(37部門)'!L18/'逆行列係数表（開放型）(37部門)'!L$13</f>
        <v>1.5126091228036915E-5</v>
      </c>
      <c r="M18" s="264">
        <f>'逆行列係数表（開放型）(37部門)'!M18/'逆行列係数表（開放型）(37部門)'!M$14</f>
        <v>1.7851710175389445E-5</v>
      </c>
      <c r="N18" s="264">
        <f>'逆行列係数表（開放型）(37部門)'!N18/'逆行列係数表（開放型）(37部門)'!N$15</f>
        <v>3.9268713547180893E-5</v>
      </c>
      <c r="O18" s="264">
        <f>'逆行列係数表（開放型）(37部門)'!O18/'逆行列係数表（開放型）(37部門)'!O$16</f>
        <v>3.4959562372751692E-4</v>
      </c>
      <c r="P18" s="264">
        <f>'逆行列係数表（開放型）(37部門)'!P18/'逆行列係数表（開放型）(37部門)'!P$17</f>
        <v>9.1030020967341693E-4</v>
      </c>
      <c r="Q18" s="264">
        <f>'逆行列係数表（開放型）(37部門)'!Q18/'逆行列係数表（開放型）(37部門)'!Q$18</f>
        <v>1</v>
      </c>
      <c r="R18" s="264">
        <f>'逆行列係数表（開放型）(37部門)'!R18/'逆行列係数表（開放型）(37部門)'!R$19</f>
        <v>3.9569987167488826E-5</v>
      </c>
      <c r="S18" s="264">
        <f>'逆行列係数表（開放型）(37部門)'!S18/'逆行列係数表（開放型）(37部門)'!S$20</f>
        <v>1.2192087619764739E-4</v>
      </c>
      <c r="T18" s="264">
        <f>'逆行列係数表（開放型）(37部門)'!T18/'逆行列係数表（開放型）(37部門)'!T$21</f>
        <v>1.5317393057361818E-4</v>
      </c>
      <c r="U18" s="264">
        <f>'逆行列係数表（開放型）(37部門)'!U18/'逆行列係数表（開放型）(37部門)'!U$22</f>
        <v>9.7758372256240435E-5</v>
      </c>
      <c r="V18" s="264">
        <f>'逆行列係数表（開放型）(37部門)'!V18/'逆行列係数表（開放型）(37部門)'!V$23</f>
        <v>7.0656328502542953E-5</v>
      </c>
      <c r="W18" s="264">
        <f>'逆行列係数表（開放型）(37部門)'!W18/'逆行列係数表（開放型）(37部門)'!W$24</f>
        <v>1.0531029560258057E-4</v>
      </c>
      <c r="X18" s="264">
        <f>'逆行列係数表（開放型）(37部門)'!X18/'逆行列係数表（開放型）(37部門)'!X$25</f>
        <v>6.831678791188652E-5</v>
      </c>
      <c r="Y18" s="264">
        <f>'逆行列係数表（開放型）(37部門)'!Y18/'逆行列係数表（開放型）(37部門)'!Y$26</f>
        <v>1.208832747526322E-4</v>
      </c>
      <c r="Z18" s="264">
        <f>'逆行列係数表（開放型）(37部門)'!Z18/'逆行列係数表（開放型）(37部門)'!Z$27</f>
        <v>6.4940875179601734E-5</v>
      </c>
      <c r="AA18" s="264">
        <f>'逆行列係数表（開放型）(37部門)'!AA18/'逆行列係数表（開放型）(37部門)'!AA$28</f>
        <v>1.9875947055033073E-4</v>
      </c>
      <c r="AB18" s="264">
        <f>'逆行列係数表（開放型）(37部門)'!AB18/'逆行列係数表（開放型）(37部門)'!AB$29</f>
        <v>8.3723595519887551E-5</v>
      </c>
      <c r="AC18" s="264">
        <f>'逆行列係数表（開放型）(37部門)'!AC18/'逆行列係数表（開放型）(37部門)'!AC$30</f>
        <v>1.7891579244876137E-5</v>
      </c>
      <c r="AD18" s="264">
        <f>'逆行列係数表（開放型）(37部門)'!AD18/'逆行列係数表（開放型）(37部門)'!AD$31</f>
        <v>9.524221097449881E-5</v>
      </c>
      <c r="AE18" s="264">
        <f>'逆行列係数表（開放型）(37部門)'!AE18/'逆行列係数表（開放型）(37部門)'!AE$32</f>
        <v>9.7920292728109951E-5</v>
      </c>
      <c r="AF18" s="264">
        <f>'逆行列係数表（開放型）(37部門)'!AF18/'逆行列係数表（開放型）(37部門)'!AF$33</f>
        <v>5.734846167041647E-4</v>
      </c>
      <c r="AG18" s="264">
        <f>'逆行列係数表（開放型）(37部門)'!AG18/'逆行列係数表（開放型）(37部門)'!AG$34</f>
        <v>8.7218876736636623E-5</v>
      </c>
      <c r="AH18" s="264">
        <f>'逆行列係数表（開放型）(37部門)'!AH18/'逆行列係数表（開放型）(37部門)'!AH$35</f>
        <v>2.0362996813492835E-3</v>
      </c>
      <c r="AI18" s="264">
        <f>'逆行列係数表（開放型）(37部門)'!AI18/'逆行列係数表（開放型）(37部門)'!AI$36</f>
        <v>6.2310091232639734E-5</v>
      </c>
      <c r="AJ18" s="264">
        <f>'逆行列係数表（開放型）(37部門)'!AJ18/'逆行列係数表（開放型）(37部門)'!AJ$37</f>
        <v>6.4320656140458884E-4</v>
      </c>
      <c r="AK18" s="264">
        <f>'逆行列係数表（開放型）(37部門)'!AK18/'逆行列係数表（開放型）(37部門)'!AK$38</f>
        <v>2.2455180463806633E-4</v>
      </c>
      <c r="AL18" s="264">
        <f>'逆行列係数表（開放型）(37部門)'!AL18/'逆行列係数表（開放型）(37部門)'!AL$39</f>
        <v>4.2183153266704158E-3</v>
      </c>
      <c r="AM18" s="264">
        <f>'逆行列係数表（開放型）(37部門)'!AM18/'逆行列係数表（開放型）(37部門)'!AM$40</f>
        <v>1.1690548946228579E-4</v>
      </c>
      <c r="AN18" s="265">
        <f t="shared" si="0"/>
        <v>1.0110047010445891</v>
      </c>
      <c r="AO18" s="265">
        <f t="shared" si="1"/>
        <v>0.77395688003762586</v>
      </c>
    </row>
    <row r="19" spans="1:41" ht="14.25">
      <c r="A19" s="282" t="s">
        <v>20</v>
      </c>
      <c r="B19" s="283" t="s">
        <v>53</v>
      </c>
      <c r="C19" s="266">
        <f>'逆行列係数表（開放型）(37部門)'!C19/'逆行列係数表（開放型）(37部門)'!C$4</f>
        <v>1.0889003606513797E-4</v>
      </c>
      <c r="D19" s="264">
        <f>'逆行列係数表（開放型）(37部門)'!D19/'逆行列係数表（開放型）(37部門)'!D$5</f>
        <v>2.0000507824633265E-4</v>
      </c>
      <c r="E19" s="264">
        <f>'逆行列係数表（開放型）(37部門)'!E19/'逆行列係数表（開放型）(37部門)'!E$6</f>
        <v>1.524438216254057E-4</v>
      </c>
      <c r="F19" s="264">
        <f>'逆行列係数表（開放型）(37部門)'!F19/'逆行列係数表（開放型）(37部門)'!F$7</f>
        <v>2.0892784255746054E-4</v>
      </c>
      <c r="G19" s="264">
        <f>'逆行列係数表（開放型）(37部門)'!G19/'逆行列係数表（開放型）(37部門)'!G$8</f>
        <v>1.2763752499768787E-4</v>
      </c>
      <c r="H19" s="264">
        <f>'逆行列係数表（開放型）(37部門)'!H19/'逆行列係数表（開放型）(37部門)'!H$9</f>
        <v>1.1369953231330564E-4</v>
      </c>
      <c r="I19" s="264">
        <f>'逆行列係数表（開放型）(37部門)'!I19/'逆行列係数表（開放型）(37部門)'!I$10</f>
        <v>2.9517638690883488E-5</v>
      </c>
      <c r="J19" s="264">
        <f>'逆行列係数表（開放型）(37部門)'!J19/'逆行列係数表（開放型）(37部門)'!J$11</f>
        <v>1.5215789813394036E-4</v>
      </c>
      <c r="K19" s="264">
        <f>'逆行列係数表（開放型）(37部門)'!K19/'逆行列係数表（開放型）(37部門)'!K$12</f>
        <v>2.1940897202278402E-4</v>
      </c>
      <c r="L19" s="264">
        <f>'逆行列係数表（開放型）(37部門)'!L19/'逆行列係数表（開放型）(37部門)'!L$13</f>
        <v>5.5866466188047357E-5</v>
      </c>
      <c r="M19" s="264">
        <f>'逆行列係数表（開放型）(37部門)'!M19/'逆行列係数表（開放型）(37部門)'!M$14</f>
        <v>6.5638305569914475E-5</v>
      </c>
      <c r="N19" s="264">
        <f>'逆行列係数表（開放型）(37部門)'!N19/'逆行列係数表（開放型）(37部門)'!N$15</f>
        <v>1.5137941444969357E-4</v>
      </c>
      <c r="O19" s="264">
        <f>'逆行列係数表（開放型）(37部門)'!O19/'逆行列係数表（開放型）(37部門)'!O$16</f>
        <v>1.9272156018803892E-3</v>
      </c>
      <c r="P19" s="264">
        <f>'逆行列係数表（開放型）(37部門)'!P19/'逆行列係数表（開放型）(37部門)'!P$17</f>
        <v>1.4493550201079837E-3</v>
      </c>
      <c r="Q19" s="264">
        <f>'逆行列係数表（開放型）(37部門)'!Q19/'逆行列係数表（開放型）(37部門)'!Q$18</f>
        <v>2.6017449620006593E-2</v>
      </c>
      <c r="R19" s="264">
        <f>'逆行列係数表（開放型）(37部門)'!R19/'逆行列係数表（開放型）(37部門)'!R$19</f>
        <v>1</v>
      </c>
      <c r="S19" s="264">
        <f>'逆行列係数表（開放型）(37部門)'!S19/'逆行列係数表（開放型）(37部門)'!S$20</f>
        <v>1.8054407256631464E-2</v>
      </c>
      <c r="T19" s="264">
        <f>'逆行列係数表（開放型）(37部門)'!T19/'逆行列係数表（開放型）(37部門)'!T$21</f>
        <v>6.1639674329807062E-2</v>
      </c>
      <c r="U19" s="264">
        <f>'逆行列係数表（開放型）(37部門)'!U19/'逆行列係数表（開放型）(37部門)'!U$22</f>
        <v>2.3359025139860355E-3</v>
      </c>
      <c r="V19" s="264">
        <f>'逆行列係数表（開放型）(37部門)'!V19/'逆行列係数表（開放型）(37部門)'!V$23</f>
        <v>6.7459837914301721E-4</v>
      </c>
      <c r="W19" s="264">
        <f>'逆行列係数表（開放型）(37部門)'!W19/'逆行列係数表（開放型）(37部門)'!W$24</f>
        <v>3.9732407461520513E-4</v>
      </c>
      <c r="X19" s="264">
        <f>'逆行列係数表（開放型）(37部門)'!X19/'逆行列係数表（開放型）(37部門)'!X$25</f>
        <v>2.8635843211501679E-4</v>
      </c>
      <c r="Y19" s="264">
        <f>'逆行列係数表（開放型）(37部門)'!Y19/'逆行列係数表（開放型）(37部門)'!Y$26</f>
        <v>4.2347911665952166E-4</v>
      </c>
      <c r="Z19" s="264">
        <f>'逆行列係数表（開放型）(37部門)'!Z19/'逆行列係数表（開放型）(37部門)'!Z$27</f>
        <v>2.2231213104953725E-4</v>
      </c>
      <c r="AA19" s="264">
        <f>'逆行列係数表（開放型）(37部門)'!AA19/'逆行列係数表（開放型）(37部門)'!AA$28</f>
        <v>2.6883354543074864E-4</v>
      </c>
      <c r="AB19" s="264">
        <f>'逆行列係数表（開放型）(37部門)'!AB19/'逆行列係数表（開放型）(37部門)'!AB$29</f>
        <v>3.2594322766632972E-4</v>
      </c>
      <c r="AC19" s="264">
        <f>'逆行列係数表（開放型）(37部門)'!AC19/'逆行列係数表（開放型）(37部門)'!AC$30</f>
        <v>7.0095840047055787E-5</v>
      </c>
      <c r="AD19" s="264">
        <f>'逆行列係数表（開放型）(37部門)'!AD19/'逆行列係数表（開放型）(37部門)'!AD$31</f>
        <v>3.5953282516395737E-4</v>
      </c>
      <c r="AE19" s="264">
        <f>'逆行列係数表（開放型）(37部門)'!AE19/'逆行列係数表（開放型）(37部門)'!AE$32</f>
        <v>4.46027180245625E-4</v>
      </c>
      <c r="AF19" s="264">
        <f>'逆行列係数表（開放型）(37部門)'!AF19/'逆行列係数表（開放型）(37部門)'!AF$33</f>
        <v>6.356223245747633E-4</v>
      </c>
      <c r="AG19" s="264">
        <f>'逆行列係数表（開放型）(37部門)'!AG19/'逆行列係数表（開放型）(37部門)'!AG$34</f>
        <v>4.9171460316717384E-4</v>
      </c>
      <c r="AH19" s="264">
        <f>'逆行列係数表（開放型）(37部門)'!AH19/'逆行列係数表（開放型）(37部門)'!AH$35</f>
        <v>2.2085373557988224E-4</v>
      </c>
      <c r="AI19" s="264">
        <f>'逆行列係数表（開放型）(37部門)'!AI19/'逆行列係数表（開放型）(37部門)'!AI$36</f>
        <v>2.1927957721477165E-4</v>
      </c>
      <c r="AJ19" s="264">
        <f>'逆行列係数表（開放型）(37部門)'!AJ19/'逆行列係数表（開放型）(37部門)'!AJ$37</f>
        <v>2.7422304659346771E-3</v>
      </c>
      <c r="AK19" s="264">
        <f>'逆行列係数表（開放型）(37部門)'!AK19/'逆行列係数表（開放型）(37部門)'!AK$38</f>
        <v>1.5211041117704381E-4</v>
      </c>
      <c r="AL19" s="264">
        <f>'逆行列係数表（開放型）(37部門)'!AL19/'逆行列係数表（開放型）(37部門)'!AL$39</f>
        <v>7.8394533196698354E-3</v>
      </c>
      <c r="AM19" s="264">
        <f>'逆行列係数表（開放型）(37部門)'!AM19/'逆行列係数表（開放型）(37部門)'!AM$40</f>
        <v>2.4753999761311193E-4</v>
      </c>
      <c r="AN19" s="265">
        <f t="shared" si="0"/>
        <v>1.1290328860603471</v>
      </c>
      <c r="AO19" s="265">
        <f t="shared" si="1"/>
        <v>0.86431128267978619</v>
      </c>
    </row>
    <row r="20" spans="1:41" ht="14.25">
      <c r="A20" s="282" t="s">
        <v>21</v>
      </c>
      <c r="B20" s="283" t="s">
        <v>29</v>
      </c>
      <c r="C20" s="266">
        <f>'逆行列係数表（開放型）(37部門)'!C20/'逆行列係数表（開放型）(37部門)'!C$4</f>
        <v>2.5934254623906652E-5</v>
      </c>
      <c r="D20" s="264">
        <f>'逆行列係数表（開放型）(37部門)'!D20/'逆行列係数表（開放型）(37部門)'!D$5</f>
        <v>8.844475902551648E-5</v>
      </c>
      <c r="E20" s="264">
        <f>'逆行列係数表（開放型）(37部門)'!E20/'逆行列係数表（開放型）(37部門)'!E$6</f>
        <v>2.6562925239677969E-5</v>
      </c>
      <c r="F20" s="264">
        <f>'逆行列係数表（開放型）(37部門)'!F20/'逆行列係数表（開放型）(37部門)'!F$7</f>
        <v>3.5256308006517856E-5</v>
      </c>
      <c r="G20" s="264">
        <f>'逆行列係数表（開放型）(37部門)'!G20/'逆行列係数表（開放型）(37部門)'!G$8</f>
        <v>3.2463969709858606E-5</v>
      </c>
      <c r="H20" s="264">
        <f>'逆行列係数表（開放型）(37部門)'!H20/'逆行列係数表（開放型）(37部門)'!H$9</f>
        <v>2.2116939339398978E-5</v>
      </c>
      <c r="I20" s="264">
        <f>'逆行列係数表（開放型）(37部門)'!I20/'逆行列係数表（開放型）(37部門)'!I$10</f>
        <v>5.810637051565938E-6</v>
      </c>
      <c r="J20" s="264">
        <f>'逆行列係数表（開放型）(37部門)'!J20/'逆行列係数表（開放型）(37部門)'!J$11</f>
        <v>3.1545259673151204E-5</v>
      </c>
      <c r="K20" s="264">
        <f>'逆行列係数表（開放型）(37部門)'!K20/'逆行列係数表（開放型）(37部門)'!K$12</f>
        <v>4.582322438928333E-5</v>
      </c>
      <c r="L20" s="264">
        <f>'逆行列係数表（開放型）(37部門)'!L20/'逆行列係数表（開放型）(37部門)'!L$13</f>
        <v>1.2592063960964642E-5</v>
      </c>
      <c r="M20" s="264">
        <f>'逆行列係数表（開放型）(37部門)'!M20/'逆行列係数表（開放型）(37部門)'!M$14</f>
        <v>1.4515706868998131E-5</v>
      </c>
      <c r="N20" s="264">
        <f>'逆行列係数表（開放型）(37部門)'!N20/'逆行列係数表（開放型）(37部門)'!N$15</f>
        <v>5.4212947025047251E-5</v>
      </c>
      <c r="O20" s="264">
        <f>'逆行列係数表（開放型）(37部門)'!O20/'逆行列係数表（開放型）(37部門)'!O$16</f>
        <v>1.0890859037268035E-3</v>
      </c>
      <c r="P20" s="264">
        <f>'逆行列係数表（開放型）(37部門)'!P20/'逆行列係数表（開放型）(37部門)'!P$17</f>
        <v>1.227917685909456E-3</v>
      </c>
      <c r="Q20" s="264">
        <f>'逆行列係数表（開放型）(37部門)'!Q20/'逆行列係数表（開放型）(37部門)'!Q$18</f>
        <v>1.5226646289320368E-3</v>
      </c>
      <c r="R20" s="264">
        <f>'逆行列係数表（開放型）(37部門)'!R20/'逆行列係数表（開放型）(37部門)'!R$19</f>
        <v>6.8606242503635516E-4</v>
      </c>
      <c r="S20" s="264">
        <f>'逆行列係数表（開放型）(37部門)'!S20/'逆行列係数表（開放型）(37部門)'!S$20</f>
        <v>1</v>
      </c>
      <c r="T20" s="264">
        <f>'逆行列係数表（開放型）(37部門)'!T20/'逆行列係数表（開放型）(37部門)'!T$21</f>
        <v>1.3972786990060473E-3</v>
      </c>
      <c r="U20" s="264">
        <f>'逆行列係数表（開放型）(37部門)'!U20/'逆行列係数表（開放型）(37部門)'!U$22</f>
        <v>3.2733033920020436E-3</v>
      </c>
      <c r="V20" s="264">
        <f>'逆行列係数表（開放型）(37部門)'!V20/'逆行列係数表（開放型）(37部門)'!V$23</f>
        <v>7.661013244247581E-5</v>
      </c>
      <c r="W20" s="264">
        <f>'逆行列係数表（開放型）(37部門)'!W20/'逆行列係数表（開放型）(37部門)'!W$24</f>
        <v>6.4758198831772415E-4</v>
      </c>
      <c r="X20" s="264">
        <f>'逆行列係数表（開放型）(37部門)'!X20/'逆行列係数表（開放型）(37部門)'!X$25</f>
        <v>5.8029893043324027E-5</v>
      </c>
      <c r="Y20" s="264">
        <f>'逆行列係数表（開放型）(37部門)'!Y20/'逆行列係数表（開放型）(37部門)'!Y$26</f>
        <v>1.0813737776157458E-4</v>
      </c>
      <c r="Z20" s="264">
        <f>'逆行列係数表（開放型）(37部門)'!Z20/'逆行列係数表（開放型）(37部門)'!Z$27</f>
        <v>3.6662979575815431E-5</v>
      </c>
      <c r="AA20" s="264">
        <f>'逆行列係数表（開放型）(37部門)'!AA20/'逆行列係数表（開放型）(37部門)'!AA$28</f>
        <v>5.7054448655516323E-5</v>
      </c>
      <c r="AB20" s="264">
        <f>'逆行列係数表（開放型）(37部門)'!AB20/'逆行列係数表（開放型）(37部門)'!AB$29</f>
        <v>5.0059931271756206E-5</v>
      </c>
      <c r="AC20" s="264">
        <f>'逆行列係数表（開放型）(37部門)'!AC20/'逆行列係数表（開放型）(37部門)'!AC$30</f>
        <v>1.9610473892075741E-5</v>
      </c>
      <c r="AD20" s="264">
        <f>'逆行列係数表（開放型）(37部門)'!AD20/'逆行列係数表（開放型）(37部門)'!AD$31</f>
        <v>8.1208305875063287E-5</v>
      </c>
      <c r="AE20" s="264">
        <f>'逆行列係数表（開放型）(37部門)'!AE20/'逆行列係数表（開放型）(37部門)'!AE$32</f>
        <v>6.3301228461829244E-5</v>
      </c>
      <c r="AF20" s="264">
        <f>'逆行列係数表（開放型）(37部門)'!AF20/'逆行列係数表（開放型）(37部門)'!AF$33</f>
        <v>1.6746047597736207E-4</v>
      </c>
      <c r="AG20" s="264">
        <f>'逆行列係数表（開放型）(37部門)'!AG20/'逆行列係数表（開放型）(37部門)'!AG$34</f>
        <v>1.2497579756923753E-4</v>
      </c>
      <c r="AH20" s="264">
        <f>'逆行列係数表（開放型）(37部門)'!AH20/'逆行列係数表（開放型）(37部門)'!AH$35</f>
        <v>3.5191904931295672E-5</v>
      </c>
      <c r="AI20" s="264">
        <f>'逆行列係数表（開放型）(37部門)'!AI20/'逆行列係数表（開放型）(37部門)'!AI$36</f>
        <v>3.2637373854740357E-5</v>
      </c>
      <c r="AJ20" s="264">
        <f>'逆行列係数表（開放型）(37部門)'!AJ20/'逆行列係数表（開放型）(37部門)'!AJ$37</f>
        <v>4.353123011161035E-4</v>
      </c>
      <c r="AK20" s="264">
        <f>'逆行列係数表（開放型）(37部門)'!AK20/'逆行列係数表（開放型）(37部門)'!AK$38</f>
        <v>3.4373460184910737E-5</v>
      </c>
      <c r="AL20" s="264">
        <f>'逆行列係数表（開放型）(37部門)'!AL20/'逆行列係数表（開放型）(37部門)'!AL$39</f>
        <v>3.6973911960883783E-5</v>
      </c>
      <c r="AM20" s="264">
        <f>'逆行列係数表（開放型）(37部門)'!AM20/'逆行列係数表（開放型）(37部門)'!AM$40</f>
        <v>8.4213658129090222E-5</v>
      </c>
      <c r="AN20" s="265">
        <f t="shared" si="0"/>
        <v>1.0117409873725476</v>
      </c>
      <c r="AO20" s="265">
        <f t="shared" si="1"/>
        <v>0.77452053109544228</v>
      </c>
    </row>
    <row r="21" spans="1:41" ht="14.25">
      <c r="A21" s="282" t="s">
        <v>56</v>
      </c>
      <c r="B21" s="283" t="s">
        <v>351</v>
      </c>
      <c r="C21" s="266">
        <f>'逆行列係数表（開放型）(37部門)'!C21/'逆行列係数表（開放型）(37部門)'!C$4</f>
        <v>1.5651955311615582E-6</v>
      </c>
      <c r="D21" s="264">
        <f>'逆行列係数表（開放型）(37部門)'!D21/'逆行列係数表（開放型）(37部門)'!D$5</f>
        <v>2.2865013691204627E-6</v>
      </c>
      <c r="E21" s="264">
        <f>'逆行列係数表（開放型）(37部門)'!E21/'逆行列係数表（開放型）(37部門)'!E$6</f>
        <v>2.1224184166741464E-6</v>
      </c>
      <c r="F21" s="264">
        <f>'逆行列係数表（開放型）(37部門)'!F21/'逆行列係数表（開放型）(37部門)'!F$7</f>
        <v>2.2590233986855248E-6</v>
      </c>
      <c r="G21" s="264">
        <f>'逆行列係数表（開放型）(37部門)'!G21/'逆行列係数表（開放型）(37部門)'!G$8</f>
        <v>1.6359487305371763E-6</v>
      </c>
      <c r="H21" s="264">
        <f>'逆行列係数表（開放型）(37部門)'!H21/'逆行列係数表（開放型）(37部門)'!H$9</f>
        <v>1.5759043196018077E-6</v>
      </c>
      <c r="I21" s="264">
        <f>'逆行列係数表（開放型）(37部門)'!I21/'逆行列係数表（開放型）(37部門)'!I$10</f>
        <v>6.1382794213937237E-7</v>
      </c>
      <c r="J21" s="264">
        <f>'逆行列係数表（開放型）(37部門)'!J21/'逆行列係数表（開放型）(37部門)'!J$11</f>
        <v>1.7517367978681828E-6</v>
      </c>
      <c r="K21" s="264">
        <f>'逆行列係数表（開放型）(37部門)'!K21/'逆行列係数表（開放型）(37部門)'!K$12</f>
        <v>2.8765029168079486E-6</v>
      </c>
      <c r="L21" s="264">
        <f>'逆行列係数表（開放型）(37部門)'!L21/'逆行列係数表（開放型）(37部門)'!L$13</f>
        <v>7.9365900543000365E-7</v>
      </c>
      <c r="M21" s="264">
        <f>'逆行列係数表（開放型）(37部門)'!M21/'逆行列係数表（開放型）(37部門)'!M$14</f>
        <v>8.9447283445286976E-7</v>
      </c>
      <c r="N21" s="264">
        <f>'逆行列係数表（開放型）(37部門)'!N21/'逆行列係数表（開放型）(37部門)'!N$15</f>
        <v>2.2515079630367593E-6</v>
      </c>
      <c r="O21" s="264">
        <f>'逆行列係数表（開放型）(37部門)'!O21/'逆行列係数表（開放型）(37部門)'!O$16</f>
        <v>8.5015718375172037E-6</v>
      </c>
      <c r="P21" s="264">
        <f>'逆行列係数表（開放型）(37部門)'!P21/'逆行列係数表（開放型）(37部門)'!P$17</f>
        <v>3.3939118585646976E-6</v>
      </c>
      <c r="Q21" s="264">
        <f>'逆行列係数表（開放型）(37部門)'!Q21/'逆行列係数表（開放型）(37部門)'!Q$18</f>
        <v>1.5987314612415168E-6</v>
      </c>
      <c r="R21" s="264">
        <f>'逆行列係数表（開放型）(37部門)'!R21/'逆行列係数表（開放型）(37部門)'!R$19</f>
        <v>2.0602698702335598E-6</v>
      </c>
      <c r="S21" s="264">
        <f>'逆行列係数表（開放型）(37部門)'!S21/'逆行列係数表（開放型）(37部門)'!S$20</f>
        <v>2.2057229652970478E-6</v>
      </c>
      <c r="T21" s="264">
        <f>'逆行列係数表（開放型）(37部門)'!T21/'逆行列係数表（開放型）(37部門)'!T$21</f>
        <v>1</v>
      </c>
      <c r="U21" s="264">
        <f>'逆行列係数表（開放型）(37部門)'!U21/'逆行列係数表（開放型）(37部門)'!U$22</f>
        <v>1.4203423229910018E-4</v>
      </c>
      <c r="V21" s="264">
        <f>'逆行列係数表（開放型）(37部門)'!V21/'逆行列係数表（開放型）(37部門)'!V$23</f>
        <v>2.3893954341470484E-6</v>
      </c>
      <c r="W21" s="264">
        <f>'逆行列係数表（開放型）(37部門)'!W21/'逆行列係数表（開放型）(37部門)'!W$24</f>
        <v>2.9604060749555177E-5</v>
      </c>
      <c r="X21" s="264">
        <f>'逆行列係数表（開放型）(37部門)'!X21/'逆行列係数表（開放型）(37部門)'!X$25</f>
        <v>3.3925845007953233E-6</v>
      </c>
      <c r="Y21" s="264">
        <f>'逆行列係数表（開放型）(37部門)'!Y21/'逆行列係数表（開放型）(37部門)'!Y$26</f>
        <v>4.8599633124724317E-6</v>
      </c>
      <c r="Z21" s="264">
        <f>'逆行列係数表（開放型）(37部門)'!Z21/'逆行列係数表（開放型）(37部門)'!Z$27</f>
        <v>2.6063579849494792E-6</v>
      </c>
      <c r="AA21" s="264">
        <f>'逆行列係数表（開放型）(37部門)'!AA21/'逆行列係数表（開放型）(37部門)'!AA$28</f>
        <v>6.0787267557097006E-6</v>
      </c>
      <c r="AB21" s="264">
        <f>'逆行列係数表（開放型）(37部門)'!AB21/'逆行列係数表（開放型）(37部門)'!AB$29</f>
        <v>4.4244288559891377E-6</v>
      </c>
      <c r="AC21" s="264">
        <f>'逆行列係数表（開放型）(37部門)'!AC21/'逆行列係数表（開放型）(37部門)'!AC$30</f>
        <v>1.6957480702929457E-6</v>
      </c>
      <c r="AD21" s="264">
        <f>'逆行列係数表（開放型）(37部門)'!AD21/'逆行列係数表（開放型）(37部門)'!AD$31</f>
        <v>5.5365672181849869E-6</v>
      </c>
      <c r="AE21" s="264">
        <f>'逆行列係数表（開放型）(37部門)'!AE21/'逆行列係数表（開放型）(37部門)'!AE$32</f>
        <v>4.5741889354374192E-6</v>
      </c>
      <c r="AF21" s="264">
        <f>'逆行列係数表（開放型）(37部門)'!AF21/'逆行列係数表（開放型）(37部門)'!AF$33</f>
        <v>2.8654630932480795E-5</v>
      </c>
      <c r="AG21" s="264">
        <f>'逆行列係数表（開放型）(37部門)'!AG21/'逆行列係数表（開放型）(37部門)'!AG$34</f>
        <v>4.418380175158981E-6</v>
      </c>
      <c r="AH21" s="264">
        <f>'逆行列係数表（開放型）(37部門)'!AH21/'逆行列係数表（開放型）(37部門)'!AH$35</f>
        <v>1.9699996677697365E-6</v>
      </c>
      <c r="AI21" s="264">
        <f>'逆行列係数表（開放型）(37部門)'!AI21/'逆行列係数表（開放型）(37部門)'!AI$36</f>
        <v>2.6899625139471179E-6</v>
      </c>
      <c r="AJ21" s="264">
        <f>'逆行列係数表（開放型）(37部門)'!AJ21/'逆行列係数表（開放型）(37部門)'!AJ$37</f>
        <v>2.4394371835020426E-5</v>
      </c>
      <c r="AK21" s="264">
        <f>'逆行列係数表（開放型）(37部門)'!AK21/'逆行列係数表（開放型）(37部門)'!AK$38</f>
        <v>3.0811825914896341E-6</v>
      </c>
      <c r="AL21" s="264">
        <f>'逆行列係数表（開放型）(37部門)'!AL21/'逆行列係数表（開放型）(37部門)'!AL$39</f>
        <v>1.9134301275215151E-6</v>
      </c>
      <c r="AM21" s="264">
        <f>'逆行列係数表（開放型）(37部門)'!AM21/'逆行列係数表（開放型）(37部門)'!AM$40</f>
        <v>6.0046254705761733E-6</v>
      </c>
      <c r="AN21" s="265">
        <f t="shared" si="0"/>
        <v>1.0003187097446489</v>
      </c>
      <c r="AO21" s="265">
        <f t="shared" si="1"/>
        <v>0.76577640720889839</v>
      </c>
    </row>
    <row r="22" spans="1:41" ht="14.25">
      <c r="A22" s="282" t="s">
        <v>22</v>
      </c>
      <c r="B22" s="283" t="s">
        <v>39</v>
      </c>
      <c r="C22" s="266">
        <f>'逆行列係数表（開放型）(37部門)'!C22/'逆行列係数表（開放型）(37部門)'!C$4</f>
        <v>9.3864242976257801E-4</v>
      </c>
      <c r="D22" s="264">
        <f>'逆行列係数表（開放型）(37部門)'!D22/'逆行列係数表（開放型）(37部門)'!D$5</f>
        <v>1.2544662243849888E-3</v>
      </c>
      <c r="E22" s="264">
        <f>'逆行列係数表（開放型）(37部門)'!E22/'逆行列係数表（開放型）(37部門)'!E$6</f>
        <v>5.7608492742031202E-4</v>
      </c>
      <c r="F22" s="264">
        <f>'逆行列係数表（開放型）(37部門)'!F22/'逆行列係数表（開放型）(37部門)'!F$7</f>
        <v>5.8713458747187508E-4</v>
      </c>
      <c r="G22" s="264">
        <f>'逆行列係数表（開放型）(37部門)'!G22/'逆行列係数表（開放型）(37部門)'!G$8</f>
        <v>4.7846899487245543E-4</v>
      </c>
      <c r="H22" s="264">
        <f>'逆行列係数表（開放型）(37部門)'!H22/'逆行列係数表（開放型）(37部門)'!H$9</f>
        <v>3.6921979374621996E-4</v>
      </c>
      <c r="I22" s="264">
        <f>'逆行列係数表（開放型）(37部門)'!I22/'逆行列係数表（開放型）(37部門)'!I$10</f>
        <v>1.5844355685052573E-4</v>
      </c>
      <c r="J22" s="264">
        <f>'逆行列係数表（開放型）(37部門)'!J22/'逆行列係数表（開放型）(37部門)'!J$11</f>
        <v>4.4794653775121417E-4</v>
      </c>
      <c r="K22" s="264">
        <f>'逆行列係数表（開放型）(37部門)'!K22/'逆行列係数表（開放型）(37部門)'!K$12</f>
        <v>8.3184812191155132E-4</v>
      </c>
      <c r="L22" s="264">
        <f>'逆行列係数表（開放型）(37部門)'!L22/'逆行列係数表（開放型）(37部門)'!L$13</f>
        <v>2.2256549590582244E-4</v>
      </c>
      <c r="M22" s="264">
        <f>'逆行列係数表（開放型）(37部門)'!M22/'逆行列係数表（開放型）(37部門)'!M$14</f>
        <v>3.6496093869473176E-4</v>
      </c>
      <c r="N22" s="264">
        <f>'逆行列係数表（開放型）(37部門)'!N22/'逆行列係数表（開放型）(37部門)'!N$15</f>
        <v>4.4714930677385814E-4</v>
      </c>
      <c r="O22" s="264">
        <f>'逆行列係数表（開放型）(37部門)'!O22/'逆行列係数表（開放型）(37部門)'!O$16</f>
        <v>4.6425205476596554E-4</v>
      </c>
      <c r="P22" s="264">
        <f>'逆行列係数表（開放型）(37部門)'!P22/'逆行列係数表（開放型）(37部門)'!P$17</f>
        <v>4.4831205328015538E-4</v>
      </c>
      <c r="Q22" s="264">
        <f>'逆行列係数表（開放型）(37部門)'!Q22/'逆行列係数表（開放型）(37部門)'!Q$18</f>
        <v>3.9094227317937596E-4</v>
      </c>
      <c r="R22" s="264">
        <f>'逆行列係数表（開放型）(37部門)'!R22/'逆行列係数表（開放型）(37部門)'!R$19</f>
        <v>3.9738360116096282E-4</v>
      </c>
      <c r="S22" s="264">
        <f>'逆行列係数表（開放型）(37部門)'!S22/'逆行列係数表（開放型）(37部門)'!S$20</f>
        <v>4.2905910694844606E-4</v>
      </c>
      <c r="T22" s="264">
        <f>'逆行列係数表（開放型）(37部門)'!T22/'逆行列係数表（開放型）(37部門)'!T$21</f>
        <v>3.705832557847809E-4</v>
      </c>
      <c r="U22" s="264">
        <f>'逆行列係数表（開放型）(37部門)'!U22/'逆行列係数表（開放型）(37部門)'!U$22</f>
        <v>1</v>
      </c>
      <c r="V22" s="264">
        <f>'逆行列係数表（開放型）(37部門)'!V22/'逆行列係数表（開放型）(37部門)'!V$23</f>
        <v>8.6884351481881486E-4</v>
      </c>
      <c r="W22" s="264">
        <f>'逆行列係数表（開放型）(37部門)'!W22/'逆行列係数表（開放型）(37部門)'!W$24</f>
        <v>8.8883211504656807E-4</v>
      </c>
      <c r="X22" s="264">
        <f>'逆行列係数表（開放型）(37部門)'!X22/'逆行列係数表（開放型）(37部門)'!X$25</f>
        <v>7.9309894038872165E-4</v>
      </c>
      <c r="Y22" s="264">
        <f>'逆行列係数表（開放型）(37部門)'!Y22/'逆行列係数表（開放型）(37部門)'!Y$26</f>
        <v>1.0722537955088222E-3</v>
      </c>
      <c r="Z22" s="264">
        <f>'逆行列係数表（開放型）(37部門)'!Z22/'逆行列係数表（開放型）(37部門)'!Z$27</f>
        <v>7.6293156528777341E-4</v>
      </c>
      <c r="AA22" s="264">
        <f>'逆行列係数表（開放型）(37部門)'!AA22/'逆行列係数表（開放型）(37部門)'!AA$28</f>
        <v>7.6175976851550501E-4</v>
      </c>
      <c r="AB22" s="264">
        <f>'逆行列係数表（開放型）(37部門)'!AB22/'逆行列係数表（開放型）(37部門)'!AB$29</f>
        <v>8.2766652950352654E-4</v>
      </c>
      <c r="AC22" s="264">
        <f>'逆行列係数表（開放型）(37部門)'!AC22/'逆行列係数表（開放型）(37部門)'!AC$30</f>
        <v>1.7594522187460007E-4</v>
      </c>
      <c r="AD22" s="264">
        <f>'逆行列係数表（開放型）(37部門)'!AD22/'逆行列係数表（開放型）(37部門)'!AD$31</f>
        <v>4.6503115425228538E-3</v>
      </c>
      <c r="AE22" s="264">
        <f>'逆行列係数表（開放型）(37部門)'!AE22/'逆行列係数表（開放型）(37部門)'!AE$32</f>
        <v>8.8527113809910125E-4</v>
      </c>
      <c r="AF22" s="264">
        <f>'逆行列係数表（開放型）(37部門)'!AF22/'逆行列係数表（開放型）(37部門)'!AF$33</f>
        <v>3.1727792021522022E-3</v>
      </c>
      <c r="AG22" s="264">
        <f>'逆行列係数表（開放型）(37部門)'!AG22/'逆行列係数表（開放型）(37部門)'!AG$34</f>
        <v>8.7342971186931437E-4</v>
      </c>
      <c r="AH22" s="264">
        <f>'逆行列係数表（開放型）(37部門)'!AH22/'逆行列係数表（開放型）(37部門)'!AH$35</f>
        <v>4.4230105459147135E-4</v>
      </c>
      <c r="AI22" s="264">
        <f>'逆行列係数表（開放型）(37部門)'!AI22/'逆行列係数表（開放型）(37部門)'!AI$36</f>
        <v>5.7086792480000206E-4</v>
      </c>
      <c r="AJ22" s="264">
        <f>'逆行列係数表（開放型）(37部門)'!AJ22/'逆行列係数表（開放型）(37部門)'!AJ$37</f>
        <v>6.6552641308317128E-3</v>
      </c>
      <c r="AK22" s="264">
        <f>'逆行列係数表（開放型）(37部門)'!AK22/'逆行列係数表（開放型）(37部門)'!AK$38</f>
        <v>4.661337881059474E-4</v>
      </c>
      <c r="AL22" s="264">
        <f>'逆行列係数表（開放型）(37部門)'!AL22/'逆行列係数表（開放型）(37部門)'!AL$39</f>
        <v>5.6506126125287443E-4</v>
      </c>
      <c r="AM22" s="264">
        <f>'逆行列係数表（開放型）(37部門)'!AM22/'逆行列係数表（開放型）(37部門)'!AM$40</f>
        <v>1.0638896845688737E-3</v>
      </c>
      <c r="AN22" s="265">
        <f t="shared" si="0"/>
        <v>1.0346741041504048</v>
      </c>
      <c r="AO22" s="265">
        <f t="shared" si="1"/>
        <v>0.79207657558523548</v>
      </c>
    </row>
    <row r="23" spans="1:41" ht="14.25">
      <c r="A23" s="282" t="s">
        <v>77</v>
      </c>
      <c r="B23" s="283" t="s">
        <v>27</v>
      </c>
      <c r="C23" s="266">
        <f>'逆行列係数表（開放型）(37部門)'!C23/'逆行列係数表（開放型）(37部門)'!C$4</f>
        <v>1.1437417982573795E-3</v>
      </c>
      <c r="D23" s="264">
        <f>'逆行列係数表（開放型）(37部門)'!D23/'逆行列係数表（開放型）(37部門)'!D$5</f>
        <v>2.2778060178647477E-3</v>
      </c>
      <c r="E23" s="264">
        <f>'逆行列係数表（開放型）(37部門)'!E23/'逆行列係数表（開放型）(37部門)'!E$6</f>
        <v>3.5780525575990129E-3</v>
      </c>
      <c r="F23" s="264">
        <f>'逆行列係数表（開放型）(37部門)'!F23/'逆行列係数表（開放型）(37部門)'!F$7</f>
        <v>1.3738912168201244E-2</v>
      </c>
      <c r="G23" s="264">
        <f>'逆行列係数表（開放型）(37部門)'!G23/'逆行列係数表（開放型）(37部門)'!G$8</f>
        <v>5.7048322353088852E-3</v>
      </c>
      <c r="H23" s="264">
        <f>'逆行列係数表（開放型）(37部門)'!H23/'逆行列係数表（開放型）(37部門)'!H$9</f>
        <v>1.6822069424567766E-3</v>
      </c>
      <c r="I23" s="264">
        <f>'逆行列係数表（開放型）(37部門)'!I23/'逆行列係数表（開放型）(37部門)'!I$10</f>
        <v>1.4403839333777481E-3</v>
      </c>
      <c r="J23" s="264">
        <f>'逆行列係数表（開放型）(37部門)'!J23/'逆行列係数表（開放型）(37部門)'!J$11</f>
        <v>2.7589917034637822E-3</v>
      </c>
      <c r="K23" s="264">
        <f>'逆行列係数表（開放型）(37部門)'!K23/'逆行列係数表（開放型）(37部門)'!K$12</f>
        <v>5.8838796498045434E-3</v>
      </c>
      <c r="L23" s="264">
        <f>'逆行列係数表（開放型）(37部門)'!L23/'逆行列係数表（開放型）(37部門)'!L$13</f>
        <v>4.4694106902327313E-3</v>
      </c>
      <c r="M23" s="264">
        <f>'逆行列係数表（開放型）(37部門)'!M23/'逆行列係数表（開放型）(37部門)'!M$14</f>
        <v>2.6943401385851207E-3</v>
      </c>
      <c r="N23" s="264">
        <f>'逆行列係数表（開放型）(37部門)'!N23/'逆行列係数表（開放型）(37部門)'!N$15</f>
        <v>2.343206791837354E-3</v>
      </c>
      <c r="O23" s="264">
        <f>'逆行列係数表（開放型）(37部門)'!O23/'逆行列係数表（開放型）(37部門)'!O$16</f>
        <v>2.0504177375449515E-3</v>
      </c>
      <c r="P23" s="264">
        <f>'逆行列係数表（開放型）(37部門)'!P23/'逆行列係数表（開放型）(37部門)'!P$17</f>
        <v>1.9281056674198924E-3</v>
      </c>
      <c r="Q23" s="264">
        <f>'逆行列係数表（開放型）(37部門)'!Q23/'逆行列係数表（開放型）(37部門)'!Q$18</f>
        <v>2.0733995695897691E-3</v>
      </c>
      <c r="R23" s="264">
        <f>'逆行列係数表（開放型）(37部門)'!R23/'逆行列係数表（開放型）(37部門)'!R$19</f>
        <v>1.4687852998777405E-3</v>
      </c>
      <c r="S23" s="264">
        <f>'逆行列係数表（開放型）(37部門)'!S23/'逆行列係数表（開放型）(37部門)'!S$20</f>
        <v>1.9091297672694182E-3</v>
      </c>
      <c r="T23" s="264">
        <f>'逆行列係数表（開放型）(37部門)'!T23/'逆行列係数表（開放型）(37部門)'!T$21</f>
        <v>2.5920842005603749E-3</v>
      </c>
      <c r="U23" s="264">
        <f>'逆行列係数表（開放型）(37部門)'!U23/'逆行列係数表（開放型）(37部門)'!U$22</f>
        <v>1.5689014225046083E-3</v>
      </c>
      <c r="V23" s="264">
        <f>'逆行列係数表（開放型）(37部門)'!V23/'逆行列係数表（開放型）(37部門)'!V$23</f>
        <v>1</v>
      </c>
      <c r="W23" s="264">
        <f>'逆行列係数表（開放型）(37部門)'!W23/'逆行列係数表（開放型）(37部門)'!W$24</f>
        <v>2.5112271692627349E-3</v>
      </c>
      <c r="X23" s="264">
        <f>'逆行列係数表（開放型）(37部門)'!X23/'逆行列係数表（開放型）(37部門)'!X$25</f>
        <v>3.8651178342031202E-3</v>
      </c>
      <c r="Y23" s="264">
        <f>'逆行列係数表（開放型）(37部門)'!Y23/'逆行列係数表（開放型）(37部門)'!Y$26</f>
        <v>2.5981932310136118E-3</v>
      </c>
      <c r="Z23" s="264">
        <f>'逆行列係数表（開放型）(37部門)'!Z23/'逆行列係数表（開放型）(37部門)'!Z$27</f>
        <v>3.2358787137768885E-3</v>
      </c>
      <c r="AA23" s="264">
        <f>'逆行列係数表（開放型）(37部門)'!AA23/'逆行列係数表（開放型）(37部門)'!AA$28</f>
        <v>3.4441944663804345E-3</v>
      </c>
      <c r="AB23" s="264">
        <f>'逆行列係数表（開放型）(37部門)'!AB23/'逆行列係数表（開放型）(37部門)'!AB$29</f>
        <v>6.7094854759811359E-3</v>
      </c>
      <c r="AC23" s="264">
        <f>'逆行列係数表（開放型）(37部門)'!AC23/'逆行列係数表（開放型）(37部門)'!AC$30</f>
        <v>5.8377337407644093E-4</v>
      </c>
      <c r="AD23" s="264">
        <f>'逆行列係数表（開放型）(37部門)'!AD23/'逆行列係数表（開放型）(37部門)'!AD$31</f>
        <v>1.7839527207815687E-3</v>
      </c>
      <c r="AE23" s="264">
        <f>'逆行列係数表（開放型）(37部門)'!AE23/'逆行列係数表（開放型）(37部門)'!AE$32</f>
        <v>6.0507312549506727E-3</v>
      </c>
      <c r="AF23" s="264">
        <f>'逆行列係数表（開放型）(37部門)'!AF23/'逆行列係数表（開放型）(37部門)'!AF$33</f>
        <v>4.0591628841914456E-3</v>
      </c>
      <c r="AG23" s="264">
        <f>'逆行列係数表（開放型）(37部門)'!AG23/'逆行列係数表（開放型）(37部門)'!AG$34</f>
        <v>7.6195535087620744E-3</v>
      </c>
      <c r="AH23" s="264">
        <f>'逆行列係数表（開放型）(37部門)'!AH23/'逆行列係数表（開放型）(37部門)'!AH$35</f>
        <v>2.2728694880857704E-3</v>
      </c>
      <c r="AI23" s="264">
        <f>'逆行列係数表（開放型）(37部門)'!AI23/'逆行列係数表（開放型）(37部門)'!AI$36</f>
        <v>1.2702829566597776E-2</v>
      </c>
      <c r="AJ23" s="264">
        <f>'逆行列係数表（開放型）(37部門)'!AJ23/'逆行列係数表（開放型）(37部門)'!AJ$37</f>
        <v>3.2950430206358881E-3</v>
      </c>
      <c r="AK23" s="264">
        <f>'逆行列係数表（開放型）(37部門)'!AK23/'逆行列係数表（開放型）(37部門)'!AK$38</f>
        <v>3.0522945992485077E-3</v>
      </c>
      <c r="AL23" s="264">
        <f>'逆行列係数表（開放型）(37部門)'!AL23/'逆行列係数表（開放型）(37部門)'!AL$39</f>
        <v>6.2764237598685504E-2</v>
      </c>
      <c r="AM23" s="264">
        <f>'逆行列係数表（開放型）(37部門)'!AM23/'逆行列係数表（開放型）(37部門)'!AM$40</f>
        <v>1.9456775192080228E-3</v>
      </c>
      <c r="AN23" s="265">
        <f t="shared" si="0"/>
        <v>1.1898008107175972</v>
      </c>
      <c r="AO23" s="265">
        <f t="shared" si="1"/>
        <v>0.91083109937845508</v>
      </c>
    </row>
    <row r="24" spans="1:41" ht="14.25">
      <c r="A24" s="282" t="s">
        <v>80</v>
      </c>
      <c r="B24" s="283" t="s">
        <v>30</v>
      </c>
      <c r="C24" s="266">
        <f>'逆行列係数表（開放型）(37部門)'!C24/'逆行列係数表（開放型）(37部門)'!C$4</f>
        <v>4.3086941472642712E-3</v>
      </c>
      <c r="D24" s="264">
        <f>'逆行列係数表（開放型）(37部門)'!D24/'逆行列係数表（開放型）(37部門)'!D$5</f>
        <v>5.3978703040489413E-3</v>
      </c>
      <c r="E24" s="264">
        <f>'逆行列係数表（開放型）(37部門)'!E24/'逆行列係数表（開放型）(37部門)'!E$6</f>
        <v>2.374468081824445E-3</v>
      </c>
      <c r="F24" s="264">
        <f>'逆行列係数表（開放型）(37部門)'!F24/'逆行列係数表（開放型）(37部門)'!F$7</f>
        <v>5.0449167801338768E-3</v>
      </c>
      <c r="G24" s="264">
        <f>'逆行列係数表（開放型）(37部門)'!G24/'逆行列係数表（開放型）(37部門)'!G$8</f>
        <v>5.3955164739246594E-3</v>
      </c>
      <c r="H24" s="264">
        <f>'逆行列係数表（開放型）(37部門)'!H24/'逆行列係数表（開放型）(37部門)'!H$9</f>
        <v>6.1386369192819789E-3</v>
      </c>
      <c r="I24" s="264">
        <f>'逆行列係数表（開放型）(37部門)'!I24/'逆行列係数表（開放型）(37部門)'!I$10</f>
        <v>1.0151769702226668E-3</v>
      </c>
      <c r="J24" s="264">
        <f>'逆行列係数表（開放型）(37部門)'!J24/'逆行列係数表（開放型）(37部門)'!J$11</f>
        <v>6.387290141649622E-3</v>
      </c>
      <c r="K24" s="264">
        <f>'逆行列係数表（開放型）(37部門)'!K24/'逆行列係数表（開放型）(37部門)'!K$12</f>
        <v>8.7751135099231187E-3</v>
      </c>
      <c r="L24" s="264">
        <f>'逆行列係数表（開放型）(37部門)'!L24/'逆行列係数表（開放型）(37部門)'!L$13</f>
        <v>5.7033316270450832E-3</v>
      </c>
      <c r="M24" s="264">
        <f>'逆行列係数表（開放型）(37部門)'!M24/'逆行列係数表（開放型）(37部門)'!M$14</f>
        <v>5.1090653664808746E-3</v>
      </c>
      <c r="N24" s="264">
        <f>'逆行列係数表（開放型）(37部門)'!N24/'逆行列係数表（開放型）(37部門)'!N$15</f>
        <v>8.0454407106480882E-3</v>
      </c>
      <c r="O24" s="264">
        <f>'逆行列係数表（開放型）(37部門)'!O24/'逆行列係数表（開放型）(37部門)'!O$16</f>
        <v>5.2287446916221697E-3</v>
      </c>
      <c r="P24" s="264">
        <f>'逆行列係数表（開放型）(37部門)'!P24/'逆行列係数表（開放型）(37部門)'!P$17</f>
        <v>3.9266207712417428E-3</v>
      </c>
      <c r="Q24" s="264">
        <f>'逆行列係数表（開放型）(37部門)'!Q24/'逆行列係数表（開放型）(37部門)'!Q$18</f>
        <v>2.8032575868096664E-3</v>
      </c>
      <c r="R24" s="264">
        <f>'逆行列係数表（開放型）(37部門)'!R24/'逆行列係数表（開放型）(37部門)'!R$19</f>
        <v>6.7969682353778722E-3</v>
      </c>
      <c r="S24" s="264">
        <f>'逆行列係数表（開放型）(37部門)'!S24/'逆行列係数表（開放型）(37部門)'!S$20</f>
        <v>4.3835773529865962E-3</v>
      </c>
      <c r="T24" s="264">
        <f>'逆行列係数表（開放型）(37部門)'!T24/'逆行列係数表（開放型）(37部門)'!T$21</f>
        <v>3.4998405250563432E-3</v>
      </c>
      <c r="U24" s="264">
        <f>'逆行列係数表（開放型）(37部門)'!U24/'逆行列係数表（開放型）(37部門)'!U$22</f>
        <v>2.4857778165105347E-3</v>
      </c>
      <c r="V24" s="264">
        <f>'逆行列係数表（開放型）(37部門)'!V24/'逆行列係数表（開放型）(37部門)'!V$23</f>
        <v>4.1336695792919334E-3</v>
      </c>
      <c r="W24" s="264">
        <f>'逆行列係数表（開放型）(37部門)'!W24/'逆行列係数表（開放型）(37部門)'!W$24</f>
        <v>1</v>
      </c>
      <c r="X24" s="264">
        <f>'逆行列係数表（開放型）(37部門)'!X24/'逆行列係数表（開放型）(37部門)'!X$25</f>
        <v>2.0825230812493947E-2</v>
      </c>
      <c r="Y24" s="264">
        <f>'逆行列係数表（開放型）(37部門)'!Y24/'逆行列係数表（開放型）(37部門)'!Y$26</f>
        <v>3.8383647910842832E-2</v>
      </c>
      <c r="Z24" s="264">
        <f>'逆行列係数表（開放型）(37部門)'!Z24/'逆行列係数表（開放型）(37部門)'!Z$27</f>
        <v>5.087803180968551E-3</v>
      </c>
      <c r="AA24" s="264">
        <f>'逆行列係数表（開放型）(37部門)'!AA24/'逆行列係数表（開放型）(37部門)'!AA$28</f>
        <v>5.5535752146229226E-3</v>
      </c>
      <c r="AB24" s="264">
        <f>'逆行列係数表（開放型）(37部門)'!AB24/'逆行列係数表（開放型）(37部門)'!AB$29</f>
        <v>4.4591596270039096E-3</v>
      </c>
      <c r="AC24" s="264">
        <f>'逆行列係数表（開放型）(37部門)'!AC24/'逆行列係数表（開放型）(37部門)'!AC$30</f>
        <v>1.3959039504995331E-2</v>
      </c>
      <c r="AD24" s="264">
        <f>'逆行列係数表（開放型）(37部門)'!AD24/'逆行列係数表（開放型）(37部門)'!AD$31</f>
        <v>1.0041518106611228E-2</v>
      </c>
      <c r="AE24" s="264">
        <f>'逆行列係数表（開放型）(37部門)'!AE24/'逆行列係数表（開放型）(37部門)'!AE$32</f>
        <v>5.44048045357199E-3</v>
      </c>
      <c r="AF24" s="264">
        <f>'逆行列係数表（開放型）(37部門)'!AF24/'逆行列係数表（開放型）(37部門)'!AF$33</f>
        <v>1.0045427799562369E-2</v>
      </c>
      <c r="AG24" s="264">
        <f>'逆行列係数表（開放型）(37部門)'!AG24/'逆行列係数表（開放型）(37部門)'!AG$34</f>
        <v>1.07661856572779E-2</v>
      </c>
      <c r="AH24" s="264">
        <f>'逆行列係数表（開放型）(37部門)'!AH24/'逆行列係数表（開放型）(37部門)'!AH$35</f>
        <v>4.4839055549860778E-3</v>
      </c>
      <c r="AI24" s="264">
        <f>'逆行列係数表（開放型）(37部門)'!AI24/'逆行列係数表（開放型）(37部門)'!AI$36</f>
        <v>2.6815142308884163E-3</v>
      </c>
      <c r="AJ24" s="264">
        <f>'逆行列係数表（開放型）(37部門)'!AJ24/'逆行列係数表（開放型）(37部門)'!AJ$37</f>
        <v>2.2513331898236593E-3</v>
      </c>
      <c r="AK24" s="264">
        <f>'逆行列係数表（開放型）(37部門)'!AK24/'逆行列係数表（開放型）(37部門)'!AK$38</f>
        <v>4.6582633309576061E-3</v>
      </c>
      <c r="AL24" s="264">
        <f>'逆行列係数表（開放型）(37部門)'!AL24/'逆行列係数表（開放型）(37部門)'!AL$39</f>
        <v>2.8411683838921041E-3</v>
      </c>
      <c r="AM24" s="264">
        <f>'逆行列係数表（開放型）(37部門)'!AM24/'逆行列係数表（開放型）(37部門)'!AM$40</f>
        <v>2.1947699983917053E-2</v>
      </c>
      <c r="AN24" s="265">
        <f t="shared" si="0"/>
        <v>1.2603799305337597</v>
      </c>
      <c r="AO24" s="265">
        <f t="shared" si="1"/>
        <v>0.96486170409500993</v>
      </c>
    </row>
    <row r="25" spans="1:41" ht="14.25">
      <c r="A25" s="282" t="s">
        <v>269</v>
      </c>
      <c r="B25" s="283" t="s">
        <v>40</v>
      </c>
      <c r="C25" s="266">
        <f>'逆行列係数表（開放型）(37部門)'!C25/'逆行列係数表（開放型）(37部門)'!C$4</f>
        <v>7.7744898664881632E-3</v>
      </c>
      <c r="D25" s="264">
        <f>'逆行列係数表（開放型）(37部門)'!D25/'逆行列係数表（開放型）(37部門)'!D$5</f>
        <v>2.3788677725658076E-2</v>
      </c>
      <c r="E25" s="264">
        <f>'逆行列係数表（開放型）(37部門)'!E25/'逆行列係数表（開放型）(37部門)'!E$6</f>
        <v>1.0054426441416714E-2</v>
      </c>
      <c r="F25" s="264">
        <f>'逆行列係数表（開放型）(37部門)'!F25/'逆行列係数表（開放型）(37部門)'!F$7</f>
        <v>1.6578854270216298E-2</v>
      </c>
      <c r="G25" s="264">
        <f>'逆行列係数表（開放型）(37部門)'!G25/'逆行列係数表（開放型）(37部門)'!G$8</f>
        <v>2.1114594261799732E-2</v>
      </c>
      <c r="H25" s="264">
        <f>'逆行列係数表（開放型）(37部門)'!H25/'逆行列係数表（開放型）(37部門)'!H$9</f>
        <v>2.362929319719384E-2</v>
      </c>
      <c r="I25" s="264">
        <f>'逆行列係数表（開放型）(37部門)'!I25/'逆行列係数表（開放型）(37部門)'!I$10</f>
        <v>3.7843302460285242E-3</v>
      </c>
      <c r="J25" s="264">
        <f>'逆行列係数表（開放型）(37部門)'!J25/'逆行列係数表（開放型）(37部門)'!J$11</f>
        <v>2.0155273590746849E-2</v>
      </c>
      <c r="K25" s="264">
        <f>'逆行列係数表（開放型）(37部門)'!K25/'逆行列係数表（開放型）(37部門)'!K$12</f>
        <v>2.8772087523226512E-2</v>
      </c>
      <c r="L25" s="264">
        <f>'逆行列係数表（開放型）(37部門)'!L25/'逆行列係数表（開放型）(37部門)'!L$13</f>
        <v>2.6127880348480858E-2</v>
      </c>
      <c r="M25" s="264">
        <f>'逆行列係数表（開放型）(37部門)'!M25/'逆行列係数表（開放型）(37部門)'!M$14</f>
        <v>4.2007151618832429E-2</v>
      </c>
      <c r="N25" s="264">
        <f>'逆行列係数表（開放型）(37部門)'!N25/'逆行列係数表（開放型）(37部門)'!N$15</f>
        <v>2.3644684324725336E-2</v>
      </c>
      <c r="O25" s="264">
        <f>'逆行列係数表（開放型）(37部門)'!O25/'逆行列係数表（開放型）(37部門)'!O$16</f>
        <v>2.0053898325649959E-2</v>
      </c>
      <c r="P25" s="264">
        <f>'逆行列係数表（開放型）(37部門)'!P25/'逆行列係数表（開放型）(37部門)'!P$17</f>
        <v>1.1733384239307467E-2</v>
      </c>
      <c r="Q25" s="264">
        <f>'逆行列係数表（開放型）(37部門)'!Q25/'逆行列係数表（開放型）(37部門)'!Q$18</f>
        <v>7.3309100509376703E-3</v>
      </c>
      <c r="R25" s="264">
        <f>'逆行列係数表（開放型）(37部門)'!R25/'逆行列係数表（開放型）(37部門)'!R$19</f>
        <v>1.6041173830304147E-2</v>
      </c>
      <c r="S25" s="264">
        <f>'逆行列係数表（開放型）(37部門)'!S25/'逆行列係数表（開放型）(37部門)'!S$20</f>
        <v>8.3583795555839235E-3</v>
      </c>
      <c r="T25" s="264">
        <f>'逆行列係数表（開放型）(37部門)'!T25/'逆行列係数表（開放型）(37部門)'!T$21</f>
        <v>1.078762271264691E-2</v>
      </c>
      <c r="U25" s="264">
        <f>'逆行列係数表（開放型）(37部門)'!U25/'逆行列係数表（開放型）(37部門)'!U$22</f>
        <v>1.2399726579172621E-2</v>
      </c>
      <c r="V25" s="264">
        <f>'逆行列係数表（開放型）(37部門)'!V25/'逆行列係数表（開放型）(37部門)'!V$23</f>
        <v>1.6533029719075928E-2</v>
      </c>
      <c r="W25" s="264">
        <f>'逆行列係数表（開放型）(37部門)'!W25/'逆行列係数表（開放型）(37部門)'!W$24</f>
        <v>6.2646017100588701E-3</v>
      </c>
      <c r="X25" s="264">
        <f>'逆行列係数表（開放型）(37部門)'!X25/'逆行列係数表（開放型）(37部門)'!X$25</f>
        <v>1</v>
      </c>
      <c r="Y25" s="264">
        <f>'逆行列係数表（開放型）(37部門)'!Y25/'逆行列係数表（開放型）(37部門)'!Y$26</f>
        <v>3.1592435043332839E-2</v>
      </c>
      <c r="Z25" s="264">
        <f>'逆行列係数表（開放型）(37部門)'!Z25/'逆行列係数表（開放型）(37部門)'!Z$27</f>
        <v>4.1141738128276394E-2</v>
      </c>
      <c r="AA25" s="264">
        <f>'逆行列係数表（開放型）(37部門)'!AA25/'逆行列係数表（開放型）(37部門)'!AA$28</f>
        <v>1.8364804427632064E-2</v>
      </c>
      <c r="AB25" s="264">
        <f>'逆行列係数表（開放型）(37部門)'!AB25/'逆行列係数表（開放型）(37部門)'!AB$29</f>
        <v>4.3421482223086156E-3</v>
      </c>
      <c r="AC25" s="264">
        <f>'逆行列係数表（開放型）(37部門)'!AC25/'逆行列係数表（開放型）(37部門)'!AC$30</f>
        <v>1.9059729276887634E-3</v>
      </c>
      <c r="AD25" s="264">
        <f>'逆行列係数表（開放型）(37部門)'!AD25/'逆行列係数表（開放型）(37部門)'!AD$31</f>
        <v>7.417532932626E-3</v>
      </c>
      <c r="AE25" s="264">
        <f>'逆行列係数表（開放型）(37部門)'!AE25/'逆行列係数表（開放型）(37部門)'!AE$32</f>
        <v>5.704457922794802E-3</v>
      </c>
      <c r="AF25" s="264">
        <f>'逆行列係数表（開放型）(37部門)'!AF25/'逆行列係数表（開放型）(37部門)'!AF$33</f>
        <v>9.5347636719584402E-3</v>
      </c>
      <c r="AG25" s="264">
        <f>'逆行列係数表（開放型）(37部門)'!AG25/'逆行列係数表（開放型）(37部門)'!AG$34</f>
        <v>1.1913224861441585E-2</v>
      </c>
      <c r="AH25" s="264">
        <f>'逆行列係数表（開放型）(37部門)'!AH25/'逆行列係数表（開放型）(37部門)'!AH$35</f>
        <v>1.071042744072547E-2</v>
      </c>
      <c r="AI25" s="264">
        <f>'逆行列係数表（開放型）(37部門)'!AI25/'逆行列係数表（開放型）(37部門)'!AI$36</f>
        <v>3.4016232166046278E-3</v>
      </c>
      <c r="AJ25" s="264">
        <f>'逆行列係数表（開放型）(37部門)'!AJ25/'逆行列係数表（開放型）(37部門)'!AJ$37</f>
        <v>4.8841416009581052E-3</v>
      </c>
      <c r="AK25" s="264">
        <f>'逆行列係数表（開放型）(37部門)'!AK25/'逆行列係数表（開放型）(37部門)'!AK$38</f>
        <v>1.7899935944866524E-2</v>
      </c>
      <c r="AL25" s="264">
        <f>'逆行列係数表（開放型）(37部門)'!AL25/'逆行列係数表（開放型）(37部門)'!AL$39</f>
        <v>8.2849834508460229E-3</v>
      </c>
      <c r="AM25" s="264">
        <f>'逆行列係数表（開放型）(37部門)'!AM25/'逆行列係数表（開放型）(37部門)'!AM$40</f>
        <v>5.9327307518836922E-3</v>
      </c>
      <c r="AN25" s="265">
        <f t="shared" si="0"/>
        <v>1.5399653906814947</v>
      </c>
      <c r="AO25" s="265">
        <f t="shared" si="1"/>
        <v>1.1788934392751231</v>
      </c>
    </row>
    <row r="26" spans="1:41" ht="14.25">
      <c r="A26" s="282" t="s">
        <v>270</v>
      </c>
      <c r="B26" s="283" t="s">
        <v>295</v>
      </c>
      <c r="C26" s="266">
        <f>'逆行列係数表（開放型）(37部門)'!C26/'逆行列係数表（開放型）(37部門)'!C$4</f>
        <v>1.3218441629650002E-3</v>
      </c>
      <c r="D26" s="264">
        <f>'逆行列係数表（開放型）(37部門)'!D26/'逆行列係数表（開放型）(37部門)'!D$5</f>
        <v>2.4470672565823069E-3</v>
      </c>
      <c r="E26" s="264">
        <f>'逆行列係数表（開放型）(37部門)'!E26/'逆行列係数表（開放型）(37部門)'!E$6</f>
        <v>2.2691868228675287E-3</v>
      </c>
      <c r="F26" s="264">
        <f>'逆行列係数表（開放型）(37部門)'!F26/'逆行列係数表（開放型）(37部門)'!F$7</f>
        <v>1.7112107949876032E-3</v>
      </c>
      <c r="G26" s="264">
        <f>'逆行列係数表（開放型）(37部門)'!G26/'逆行列係数表（開放型）(37部門)'!G$8</f>
        <v>1.9462135782441993E-3</v>
      </c>
      <c r="H26" s="264">
        <f>'逆行列係数表（開放型）(37部門)'!H26/'逆行列係数表（開放型）(37部門)'!H$9</f>
        <v>2.3762751282452978E-3</v>
      </c>
      <c r="I26" s="264">
        <f>'逆行列係数表（開放型）(37部門)'!I26/'逆行列係数表（開放型）(37部門)'!I$10</f>
        <v>7.6447410808224846E-4</v>
      </c>
      <c r="J26" s="264">
        <f>'逆行列係数表（開放型）(37部門)'!J26/'逆行列係数表（開放型）(37部門)'!J$11</f>
        <v>1.1555231003408557E-3</v>
      </c>
      <c r="K26" s="264">
        <f>'逆行列係数表（開放型）(37部門)'!K26/'逆行列係数表（開放型）(37部門)'!K$12</f>
        <v>1.4175260213568877E-3</v>
      </c>
      <c r="L26" s="264">
        <f>'逆行列係数表（開放型）(37部門)'!L26/'逆行列係数表（開放型）(37部門)'!L$13</f>
        <v>1.4240925000799547E-3</v>
      </c>
      <c r="M26" s="264">
        <f>'逆行列係数表（開放型）(37部門)'!M26/'逆行列係数表（開放型）(37部門)'!M$14</f>
        <v>7.0647682008186368E-4</v>
      </c>
      <c r="N26" s="264">
        <f>'逆行列係数表（開放型）(37部門)'!N26/'逆行列係数表（開放型）(37部門)'!N$15</f>
        <v>1.2575963861979431E-3</v>
      </c>
      <c r="O26" s="264">
        <f>'逆行列係数表（開放型）(37部門)'!O26/'逆行列係数表（開放型）(37部門)'!O$16</f>
        <v>1.3306405587030533E-3</v>
      </c>
      <c r="P26" s="264">
        <f>'逆行列係数表（開放型）(37部門)'!P26/'逆行列係数表（開放型）(37部門)'!P$17</f>
        <v>9.1998651571601993E-4</v>
      </c>
      <c r="Q26" s="264">
        <f>'逆行列係数表（開放型）(37部門)'!Q26/'逆行列係数表（開放型）(37部門)'!Q$18</f>
        <v>7.3065803868880967E-4</v>
      </c>
      <c r="R26" s="264">
        <f>'逆行列係数表（開放型）(37部門)'!R26/'逆行列係数表（開放型）(37部門)'!R$19</f>
        <v>1.2720735749281425E-3</v>
      </c>
      <c r="S26" s="264">
        <f>'逆行列係数表（開放型）(37部門)'!S26/'逆行列係数表（開放型）(37部門)'!S$20</f>
        <v>8.3439408797492945E-4</v>
      </c>
      <c r="T26" s="264">
        <f>'逆行列係数表（開放型）(37部門)'!T26/'逆行列係数表（開放型）(37部門)'!T$21</f>
        <v>7.2697841350244873E-4</v>
      </c>
      <c r="U26" s="264">
        <f>'逆行列係数表（開放型）(37部門)'!U26/'逆行列係数表（開放型）(37部門)'!U$22</f>
        <v>8.0111814070713862E-4</v>
      </c>
      <c r="V26" s="264">
        <f>'逆行列係数表（開放型）(37部門)'!V26/'逆行列係数表（開放型）(37部門)'!V$23</f>
        <v>1.2883193542929431E-3</v>
      </c>
      <c r="W26" s="264">
        <f>'逆行列係数表（開放型）(37部門)'!W26/'逆行列係数表（開放型）(37部門)'!W$24</f>
        <v>1.5272297894757658E-3</v>
      </c>
      <c r="X26" s="264">
        <f>'逆行列係数表（開放型）(37部門)'!X26/'逆行列係数表（開放型）(37部門)'!X$25</f>
        <v>1.1102319701881719E-3</v>
      </c>
      <c r="Y26" s="264">
        <f>'逆行列係数表（開放型）(37部門)'!Y26/'逆行列係数表（開放型）(37部門)'!Y$26</f>
        <v>1</v>
      </c>
      <c r="Z26" s="264">
        <f>'逆行列係数表（開放型）(37部門)'!Z26/'逆行列係数表（開放型）(37部門)'!Z$27</f>
        <v>8.2857617412560747E-3</v>
      </c>
      <c r="AA26" s="264">
        <f>'逆行列係数表（開放型）(37部門)'!AA26/'逆行列係数表（開放型）(37部門)'!AA$28</f>
        <v>3.3752837373555123E-3</v>
      </c>
      <c r="AB26" s="264">
        <f>'逆行列係数表（開放型）(37部門)'!AB26/'逆行列係数表（開放型）(37部門)'!AB$29</f>
        <v>1.4704316683793245E-3</v>
      </c>
      <c r="AC26" s="264">
        <f>'逆行列係数表（開放型）(37部門)'!AC26/'逆行列係数表（開放型）(37部門)'!AC$30</f>
        <v>3.9298029428245829E-4</v>
      </c>
      <c r="AD26" s="264">
        <f>'逆行列係数表（開放型）(37部門)'!AD26/'逆行列係数表（開放型）(37部門)'!AD$31</f>
        <v>4.2592819626727455E-3</v>
      </c>
      <c r="AE26" s="264">
        <f>'逆行列係数表（開放型）(37部門)'!AE26/'逆行列係数表（開放型）(37部門)'!AE$32</f>
        <v>3.3818454525830189E-3</v>
      </c>
      <c r="AF26" s="264">
        <f>'逆行列係数表（開放型）(37部門)'!AF26/'逆行列係数表（開放型）(37部門)'!AF$33</f>
        <v>4.7573079107630367E-3</v>
      </c>
      <c r="AG26" s="264">
        <f>'逆行列係数表（開放型）(37部門)'!AG26/'逆行列係数表（開放型）(37部門)'!AG$34</f>
        <v>1.0083391115268323E-2</v>
      </c>
      <c r="AH26" s="264">
        <f>'逆行列係数表（開放型）(37部門)'!AH26/'逆行列係数表（開放型）(37部門)'!AH$35</f>
        <v>5.169612021083291E-3</v>
      </c>
      <c r="AI26" s="264">
        <f>'逆行列係数表（開放型）(37部門)'!AI26/'逆行列係数表（開放型）(37部門)'!AI$36</f>
        <v>1.957538048992825E-3</v>
      </c>
      <c r="AJ26" s="264">
        <f>'逆行列係数表（開放型）(37部門)'!AJ26/'逆行列係数表（開放型）(37部門)'!AJ$37</f>
        <v>1.071454184879937E-3</v>
      </c>
      <c r="AK26" s="264">
        <f>'逆行列係数表（開放型）(37部門)'!AK26/'逆行列係数表（開放型）(37部門)'!AK$38</f>
        <v>7.6653266261562806E-3</v>
      </c>
      <c r="AL26" s="264">
        <f>'逆行列係数表（開放型）(37部門)'!AL26/'逆行列係数表（開放型）(37部門)'!AL$39</f>
        <v>1.2765050885631543E-3</v>
      </c>
      <c r="AM26" s="264">
        <f>'逆行列係数表（開放型）(37部門)'!AM26/'逆行列係数表（開放型）(37部門)'!AM$40</f>
        <v>2.4818897706583498E-3</v>
      </c>
      <c r="AN26" s="265">
        <f t="shared" si="0"/>
        <v>1.0849677267471036</v>
      </c>
      <c r="AO26" s="265">
        <f t="shared" si="1"/>
        <v>0.83057797443186077</v>
      </c>
    </row>
    <row r="27" spans="1:41" ht="14.25">
      <c r="A27" s="282" t="s">
        <v>271</v>
      </c>
      <c r="B27" s="283" t="s">
        <v>296</v>
      </c>
      <c r="C27" s="266">
        <f>'逆行列係数表（開放型）(37部門)'!C27/'逆行列係数表（開放型）(37部門)'!C$4</f>
        <v>1.213834542096726E-3</v>
      </c>
      <c r="D27" s="264">
        <f>'逆行列係数表（開放型）(37部門)'!D27/'逆行列係数表（開放型）(37部門)'!D$5</f>
        <v>3.6753698673657217E-3</v>
      </c>
      <c r="E27" s="264">
        <f>'逆行列係数表（開放型）(37部門)'!E27/'逆行列係数表（開放型）(37部門)'!E$6</f>
        <v>2.001545350532151E-3</v>
      </c>
      <c r="F27" s="264">
        <f>'逆行列係数表（開放型）(37部門)'!F27/'逆行列係数表（開放型）(37部門)'!F$7</f>
        <v>1.5780173932944948E-3</v>
      </c>
      <c r="G27" s="264">
        <f>'逆行列係数表（開放型）(37部門)'!G27/'逆行列係数表（開放型）(37部門)'!G$8</f>
        <v>1.859672700920876E-3</v>
      </c>
      <c r="H27" s="264">
        <f>'逆行列係数表（開放型）(37部門)'!H27/'逆行列係数表（開放型）(37部門)'!H$9</f>
        <v>4.2146511730301508E-3</v>
      </c>
      <c r="I27" s="264">
        <f>'逆行列係数表（開放型）(37部門)'!I27/'逆行列係数表（開放型）(37部門)'!I$10</f>
        <v>3.3111269882342908E-4</v>
      </c>
      <c r="J27" s="264">
        <f>'逆行列係数表（開放型）(37部門)'!J27/'逆行列係数表（開放型）(37部門)'!J$11</f>
        <v>1.0883278520546831E-3</v>
      </c>
      <c r="K27" s="264">
        <f>'逆行列係数表（開放型）(37部門)'!K27/'逆行列係数表（開放型）(37部門)'!K$12</f>
        <v>5.7480061129796247E-3</v>
      </c>
      <c r="L27" s="264">
        <f>'逆行列係数表（開放型）(37部門)'!L27/'逆行列係数表（開放型）(37部門)'!L$13</f>
        <v>9.8611370262385693E-4</v>
      </c>
      <c r="M27" s="264">
        <f>'逆行列係数表（開放型）(37部門)'!M27/'逆行列係数表（開放型）(37部門)'!M$14</f>
        <v>1.1052329846700682E-3</v>
      </c>
      <c r="N27" s="264">
        <f>'逆行列係数表（開放型）(37部門)'!N27/'逆行列係数表（開放型）(37部門)'!N$15</f>
        <v>1.176172424315491E-3</v>
      </c>
      <c r="O27" s="264">
        <f>'逆行列係数表（開放型）(37部門)'!O27/'逆行列係数表（開放型）(37部門)'!O$16</f>
        <v>1.4854765814877192E-3</v>
      </c>
      <c r="P27" s="264">
        <f>'逆行列係数表（開放型）(37部門)'!P27/'逆行列係数表（開放型）(37部門)'!P$17</f>
        <v>8.0471324067848125E-4</v>
      </c>
      <c r="Q27" s="264">
        <f>'逆行列係数表（開放型）(37部門)'!Q27/'逆行列係数表（開放型）(37部門)'!Q$18</f>
        <v>8.4966273191533254E-4</v>
      </c>
      <c r="R27" s="264">
        <f>'逆行列係数表（開放型）(37部門)'!R27/'逆行列係数表（開放型）(37部門)'!R$19</f>
        <v>1.7256844226415614E-3</v>
      </c>
      <c r="S27" s="264">
        <f>'逆行列係数表（開放型）(37部門)'!S27/'逆行列係数表（開放型）(37部門)'!S$20</f>
        <v>9.3160931878513763E-4</v>
      </c>
      <c r="T27" s="264">
        <f>'逆行列係数表（開放型）(37部門)'!T27/'逆行列係数表（開放型）(37部門)'!T$21</f>
        <v>1.0580845407962781E-3</v>
      </c>
      <c r="U27" s="264">
        <f>'逆行列係数表（開放型）(37部門)'!U27/'逆行列係数表（開放型）(37部門)'!U$22</f>
        <v>9.3940543852361513E-4</v>
      </c>
      <c r="V27" s="264">
        <f>'逆行列係数表（開放型）(37部門)'!V27/'逆行列係数表（開放型）(37部門)'!V$23</f>
        <v>2.0191483986837528E-3</v>
      </c>
      <c r="W27" s="264">
        <f>'逆行列係数表（開放型）(37部門)'!W27/'逆行列係数表（開放型）(37部門)'!W$24</f>
        <v>3.3752453210444291E-3</v>
      </c>
      <c r="X27" s="264">
        <f>'逆行列係数表（開放型）(37部門)'!X27/'逆行列係数表（開放型）(37部門)'!X$25</f>
        <v>1.3611620944913298E-2</v>
      </c>
      <c r="Y27" s="264">
        <f>'逆行列係数表（開放型）(37部門)'!Y27/'逆行列係数表（開放型）(37部門)'!Y$26</f>
        <v>3.2321563190911076E-3</v>
      </c>
      <c r="Z27" s="264">
        <f>'逆行列係数表（開放型）(37部門)'!Z27/'逆行列係数表（開放型）(37部門)'!Z$27</f>
        <v>1</v>
      </c>
      <c r="AA27" s="264">
        <f>'逆行列係数表（開放型）(37部門)'!AA27/'逆行列係数表（開放型）(37部門)'!AA$28</f>
        <v>2.6215475798375019E-3</v>
      </c>
      <c r="AB27" s="264">
        <f>'逆行列係数表（開放型）(37部門)'!AB27/'逆行列係数表（開放型）(37部門)'!AB$29</f>
        <v>4.698788702837165E-3</v>
      </c>
      <c r="AC27" s="264">
        <f>'逆行列係数表（開放型）(37部門)'!AC27/'逆行列係数表（開放型）(37部門)'!AC$30</f>
        <v>4.9104969571463946E-4</v>
      </c>
      <c r="AD27" s="264">
        <f>'逆行列係数表（開放型）(37部門)'!AD27/'逆行列係数表（開放型）(37部門)'!AD$31</f>
        <v>6.9865628259510194E-3</v>
      </c>
      <c r="AE27" s="264">
        <f>'逆行列係数表（開放型）(37部門)'!AE27/'逆行列係数表（開放型）(37部門)'!AE$32</f>
        <v>9.0635454018297493E-3</v>
      </c>
      <c r="AF27" s="264">
        <f>'逆行列係数表（開放型）(37部門)'!AF27/'逆行列係数表（開放型）(37部門)'!AF$33</f>
        <v>3.4366417715752662E-2</v>
      </c>
      <c r="AG27" s="264">
        <f>'逆行列係数表（開放型）(37部門)'!AG27/'逆行列係数表（開放型）(37部門)'!AG$34</f>
        <v>9.5860231006282288E-3</v>
      </c>
      <c r="AH27" s="264">
        <f>'逆行列係数表（開放型）(37部門)'!AH27/'逆行列係数表（開放型）(37部門)'!AH$35</f>
        <v>5.7596724292024561E-3</v>
      </c>
      <c r="AI27" s="264">
        <f>'逆行列係数表（開放型）(37部門)'!AI27/'逆行列係数表（開放型）(37部門)'!AI$36</f>
        <v>9.9504742320127436E-4</v>
      </c>
      <c r="AJ27" s="264">
        <f>'逆行列係数表（開放型）(37部門)'!AJ27/'逆行列係数表（開放型）(37部門)'!AJ$37</f>
        <v>1.81377719698564E-3</v>
      </c>
      <c r="AK27" s="264">
        <f>'逆行列係数表（開放型）(37部門)'!AK27/'逆行列係数表（開放型）(37部門)'!AK$38</f>
        <v>1.6865025307704937E-2</v>
      </c>
      <c r="AL27" s="264">
        <f>'逆行列係数表（開放型）(37部門)'!AL27/'逆行列係数表（開放型）(37部門)'!AL$39</f>
        <v>1.3701814925500746E-3</v>
      </c>
      <c r="AM27" s="264">
        <f>'逆行列係数表（開放型）(37部門)'!AM27/'逆行列係数表（開放型）(37部門)'!AM$40</f>
        <v>2.1826365376145452E-2</v>
      </c>
      <c r="AN27" s="265">
        <f t="shared" si="0"/>
        <v>1.1714548683096089</v>
      </c>
      <c r="AO27" s="265">
        <f t="shared" si="1"/>
        <v>0.89678668560593156</v>
      </c>
    </row>
    <row r="28" spans="1:41" ht="14.25">
      <c r="A28" s="282" t="s">
        <v>272</v>
      </c>
      <c r="B28" s="283" t="s">
        <v>41</v>
      </c>
      <c r="C28" s="266">
        <f>'逆行列係数表（開放型）(37部門)'!C28/'逆行列係数表（開放型）(37部門)'!C$4</f>
        <v>4.0936544836128089E-2</v>
      </c>
      <c r="D28" s="264">
        <f>'逆行列係数表（開放型）(37部門)'!D28/'逆行列係数表（開放型）(37部門)'!D$5</f>
        <v>1.4444860125593267E-2</v>
      </c>
      <c r="E28" s="264">
        <f>'逆行列係数表（開放型）(37部門)'!E28/'逆行列係数表（開放型）(37部門)'!E$6</f>
        <v>5.2825924512700115E-2</v>
      </c>
      <c r="F28" s="264">
        <f>'逆行列係数表（開放型）(37部門)'!F28/'逆行列係数表（開放型）(37部門)'!F$7</f>
        <v>7.0452030655870274E-2</v>
      </c>
      <c r="G28" s="264">
        <f>'逆行列係数表（開放型）(37部門)'!G28/'逆行列係数表（開放型）(37部門)'!G$8</f>
        <v>5.9799718225354945E-2</v>
      </c>
      <c r="H28" s="264">
        <f>'逆行列係数表（開放型）(37部門)'!H28/'逆行列係数表（開放型）(37部門)'!H$9</f>
        <v>2.5769583714857987E-2</v>
      </c>
      <c r="I28" s="264">
        <f>'逆行列係数表（開放型）(37部門)'!I28/'逆行列係数表（開放型）(37部門)'!I$10</f>
        <v>6.5506285504760104E-3</v>
      </c>
      <c r="J28" s="264">
        <f>'逆行列係数表（開放型）(37部門)'!J28/'逆行列係数表（開放型）(37部門)'!J$11</f>
        <v>4.5865842960985719E-2</v>
      </c>
      <c r="K28" s="264">
        <f>'逆行列係数表（開放型）(37部門)'!K28/'逆行列係数表（開放型）(37部門)'!K$12</f>
        <v>3.2203186659785103E-2</v>
      </c>
      <c r="L28" s="264">
        <f>'逆行列係数表（開放型）(37部門)'!L28/'逆行列係数表（開放型）(37部門)'!L$13</f>
        <v>1.2329925548763375E-2</v>
      </c>
      <c r="M28" s="264">
        <f>'逆行列係数表（開放型）(37部門)'!M28/'逆行列係数表（開放型）(37部門)'!M$14</f>
        <v>1.273455213247536E-2</v>
      </c>
      <c r="N28" s="264">
        <f>'逆行列係数表（開放型）(37部門)'!N28/'逆行列係数表（開放型）(37部門)'!N$15</f>
        <v>2.7390613753944588E-2</v>
      </c>
      <c r="O28" s="264">
        <f>'逆行列係数表（開放型）(37部門)'!O28/'逆行列係数表（開放型）(37部門)'!O$16</f>
        <v>3.4201154427380052E-2</v>
      </c>
      <c r="P28" s="264">
        <f>'逆行列係数表（開放型）(37部門)'!P28/'逆行列係数表（開放型）(37部門)'!P$17</f>
        <v>3.3278411041562393E-2</v>
      </c>
      <c r="Q28" s="264">
        <f>'逆行列係数表（開放型）(37部門)'!Q28/'逆行列係数表（開放型）(37部門)'!Q$18</f>
        <v>4.3160879750718084E-2</v>
      </c>
      <c r="R28" s="264">
        <f>'逆行列係数表（開放型）(37部門)'!R28/'逆行列係数表（開放型）(37部門)'!R$19</f>
        <v>3.1130037161031649E-2</v>
      </c>
      <c r="S28" s="264">
        <f>'逆行列係数表（開放型）(37部門)'!S28/'逆行列係数表（開放型）(37部門)'!S$20</f>
        <v>4.483606055432935E-2</v>
      </c>
      <c r="T28" s="264">
        <f>'逆行列係数表（開放型）(37部門)'!T28/'逆行列係数表（開放型）(37部門)'!T$21</f>
        <v>3.4007599992772954E-2</v>
      </c>
      <c r="U28" s="264">
        <f>'逆行列係数表（開放型）(37部門)'!U28/'逆行列係数表（開放型）(37部門)'!U$22</f>
        <v>3.0982589784835195E-2</v>
      </c>
      <c r="V28" s="264">
        <f>'逆行列係数表（開放型）(37部門)'!V28/'逆行列係数表（開放型）(37部門)'!V$23</f>
        <v>4.8647367159483597E-2</v>
      </c>
      <c r="W28" s="264">
        <f>'逆行列係数表（開放型）(37部門)'!W28/'逆行列係数表（開放型）(37部門)'!W$24</f>
        <v>4.3649740670718834E-2</v>
      </c>
      <c r="X28" s="264">
        <f>'逆行列係数表（開放型）(37部門)'!X28/'逆行列係数表（開放型）(37部門)'!X$25</f>
        <v>7.1671943208476271E-3</v>
      </c>
      <c r="Y28" s="264">
        <f>'逆行列係数表（開放型）(37部門)'!Y28/'逆行列係数表（開放型）(37部門)'!Y$26</f>
        <v>1.9357154281081871E-2</v>
      </c>
      <c r="Z28" s="264">
        <f>'逆行列係数表（開放型）(37部門)'!Z28/'逆行列係数表（開放型）(37部門)'!Z$27</f>
        <v>1.6755454247088412E-2</v>
      </c>
      <c r="AA28" s="264">
        <f>'逆行列係数表（開放型）(37部門)'!AA28/'逆行列係数表（開放型）(37部門)'!AA$28</f>
        <v>1</v>
      </c>
      <c r="AB28" s="264">
        <f>'逆行列係数表（開放型）(37部門)'!AB28/'逆行列係数表（開放型）(37部門)'!AB$29</f>
        <v>7.3013273428616807E-3</v>
      </c>
      <c r="AC28" s="264">
        <f>'逆行列係数表（開放型）(37部門)'!AC28/'逆行列係数表（開放型）(37部門)'!AC$30</f>
        <v>2.3459323933355081E-3</v>
      </c>
      <c r="AD28" s="264">
        <f>'逆行列係数表（開放型）(37部門)'!AD28/'逆行列係数表（開放型）(37部門)'!AD$31</f>
        <v>2.0926176040446526E-2</v>
      </c>
      <c r="AE28" s="264">
        <f>'逆行列係数表（開放型）(37部門)'!AE28/'逆行列係数表（開放型）(37部門)'!AE$32</f>
        <v>8.474130452475739E-3</v>
      </c>
      <c r="AF28" s="264">
        <f>'逆行列係数表（開放型）(37部門)'!AF28/'逆行列係数表（開放型）(37部門)'!AF$33</f>
        <v>1.1388920138840639E-2</v>
      </c>
      <c r="AG28" s="264">
        <f>'逆行列係数表（開放型）(37部門)'!AG28/'逆行列係数表（開放型）(37部門)'!AG$34</f>
        <v>1.7453786865833504E-2</v>
      </c>
      <c r="AH28" s="264">
        <f>'逆行列係数表（開放型）(37部門)'!AH28/'逆行列係数表（開放型）(37部門)'!AH$35</f>
        <v>3.5571157516017589E-2</v>
      </c>
      <c r="AI28" s="264">
        <f>'逆行列係数表（開放型）(37部門)'!AI28/'逆行列係数表（開放型）(37部門)'!AI$36</f>
        <v>2.4228471197855598E-2</v>
      </c>
      <c r="AJ28" s="264">
        <f>'逆行列係数表（開放型）(37部門)'!AJ28/'逆行列係数表（開放型）(37部門)'!AJ$37</f>
        <v>1.5920855752037395E-2</v>
      </c>
      <c r="AK28" s="264">
        <f>'逆行列係数表（開放型）(37部門)'!AK28/'逆行列係数表（開放型）(37部門)'!AK$38</f>
        <v>4.2138733218508979E-2</v>
      </c>
      <c r="AL28" s="264">
        <f>'逆行列係数表（開放型）(37部門)'!AL28/'逆行列係数表（開放型）(37部門)'!AL$39</f>
        <v>0.20095052128253724</v>
      </c>
      <c r="AM28" s="264">
        <f>'逆行列係数表（開放型）(37部門)'!AM28/'逆行列係数表（開放型）(37部門)'!AM$40</f>
        <v>9.9836831701055773E-3</v>
      </c>
      <c r="AN28" s="265">
        <f t="shared" si="0"/>
        <v>2.1851607504396404</v>
      </c>
      <c r="AO28" s="265">
        <f t="shared" si="1"/>
        <v>1.6728114073490863</v>
      </c>
    </row>
    <row r="29" spans="1:41" ht="14.25">
      <c r="A29" s="282" t="s">
        <v>273</v>
      </c>
      <c r="B29" s="283" t="s">
        <v>42</v>
      </c>
      <c r="C29" s="266">
        <f>'逆行列係数表（開放型）(37部門)'!C29/'逆行列係数表（開放型）(37部門)'!C$4</f>
        <v>9.4072547807410988E-3</v>
      </c>
      <c r="D29" s="264">
        <f>'逆行列係数表（開放型）(37部門)'!D29/'逆行列係数表（開放型）(37部門)'!D$5</f>
        <v>4.7222936928829506E-2</v>
      </c>
      <c r="E29" s="264">
        <f>'逆行列係数表（開放型）(37部門)'!E29/'逆行列係数表（開放型）(37部門)'!E$6</f>
        <v>1.4011975983972707E-2</v>
      </c>
      <c r="F29" s="264">
        <f>'逆行列係数表（開放型）(37部門)'!F29/'逆行列係数表（開放型）(37部門)'!F$7</f>
        <v>2.5460702068041494E-2</v>
      </c>
      <c r="G29" s="264">
        <f>'逆行列係数表（開放型）(37部門)'!G29/'逆行列係数表（開放型）(37部門)'!G$8</f>
        <v>1.414631137886365E-2</v>
      </c>
      <c r="H29" s="264">
        <f>'逆行列係数表（開放型）(37部門)'!H29/'逆行列係数表（開放型）(37部門)'!H$9</f>
        <v>1.0347194546481434E-2</v>
      </c>
      <c r="I29" s="264">
        <f>'逆行列係数表（開放型）(37部門)'!I29/'逆行列係数表（開放型）(37部門)'!I$10</f>
        <v>5.1362983280694562E-3</v>
      </c>
      <c r="J29" s="264">
        <f>'逆行列係数表（開放型）(37部門)'!J29/'逆行列係数表（開放型）(37部門)'!J$11</f>
        <v>8.3545414224726264E-3</v>
      </c>
      <c r="K29" s="264">
        <f>'逆行列係数表（開放型）(37部門)'!K29/'逆行列係数表（開放型）(37部門)'!K$12</f>
        <v>1.9383260545586291E-2</v>
      </c>
      <c r="L29" s="264">
        <f>'逆行列係数表（開放型）(37部門)'!L29/'逆行列係数表（開放型）(37部門)'!L$13</f>
        <v>6.8896318965870132E-3</v>
      </c>
      <c r="M29" s="264">
        <f>'逆行列係数表（開放型）(37部門)'!M29/'逆行列係数表（開放型）(37部門)'!M$14</f>
        <v>8.8136677768811296E-3</v>
      </c>
      <c r="N29" s="264">
        <f>'逆行列係数表（開放型）(37部門)'!N29/'逆行列係数表（開放型）(37部門)'!N$15</f>
        <v>1.5260367628692243E-2</v>
      </c>
      <c r="O29" s="264">
        <f>'逆行列係数表（開放型）(37部門)'!O29/'逆行列係数表（開放型）(37部門)'!O$16</f>
        <v>1.1699630127666743E-2</v>
      </c>
      <c r="P29" s="264">
        <f>'逆行列係数表（開放型）(37部門)'!P29/'逆行列係数表（開放型）(37部門)'!P$17</f>
        <v>1.0085200699123777E-2</v>
      </c>
      <c r="Q29" s="264">
        <f>'逆行列係数表（開放型）(37部門)'!Q29/'逆行列係数表（開放型）(37部門)'!Q$18</f>
        <v>1.1540118933129043E-2</v>
      </c>
      <c r="R29" s="264">
        <f>'逆行列係数表（開放型）(37部門)'!R29/'逆行列係数表（開放型）(37部門)'!R$19</f>
        <v>9.5253111439771634E-3</v>
      </c>
      <c r="S29" s="264">
        <f>'逆行列係数表（開放型）(37部門)'!S29/'逆行列係数表（開放型）(37部門)'!S$20</f>
        <v>1.0090815592823824E-2</v>
      </c>
      <c r="T29" s="264">
        <f>'逆行列係数表（開放型）(37部門)'!T29/'逆行列係数表（開放型）(37部門)'!T$21</f>
        <v>1.1953897086312516E-2</v>
      </c>
      <c r="U29" s="264">
        <f>'逆行列係数表（開放型）(37部門)'!U29/'逆行列係数表（開放型）(37部門)'!U$22</f>
        <v>9.8484663609693657E-3</v>
      </c>
      <c r="V29" s="264">
        <f>'逆行列係数表（開放型）(37部門)'!V29/'逆行列係数表（開放型）(37部門)'!V$23</f>
        <v>2.3729249055896826E-2</v>
      </c>
      <c r="W29" s="264">
        <f>'逆行列係数表（開放型）(37部門)'!W29/'逆行列係数表（開放型）(37部門)'!W$24</f>
        <v>1.54303352403102E-2</v>
      </c>
      <c r="X29" s="264">
        <f>'逆行列係数表（開放型）(37部門)'!X29/'逆行列係数表（開放型）(37部門)'!X$25</f>
        <v>2.4139679655698291E-2</v>
      </c>
      <c r="Y29" s="264">
        <f>'逆行列係数表（開放型）(37部門)'!Y29/'逆行列係数表（開放型）(37部門)'!Y$26</f>
        <v>2.0254112029701052E-2</v>
      </c>
      <c r="Z29" s="264">
        <f>'逆行列係数表（開放型）(37部門)'!Z29/'逆行列係数表（開放型）(37部門)'!Z$27</f>
        <v>2.6771190836882463E-2</v>
      </c>
      <c r="AA29" s="264">
        <f>'逆行列係数表（開放型）(37部門)'!AA29/'逆行列係数表（開放型）(37部門)'!AA$28</f>
        <v>2.1752004899462666E-2</v>
      </c>
      <c r="AB29" s="264">
        <f>'逆行列係数表（開放型）(37部門)'!AB29/'逆行列係数表（開放型）(37部門)'!AB$29</f>
        <v>1</v>
      </c>
      <c r="AC29" s="264">
        <f>'逆行列係数表（開放型）(37部門)'!AC29/'逆行列係数表（開放型）(37部門)'!AC$30</f>
        <v>6.6859512437797433E-2</v>
      </c>
      <c r="AD29" s="264">
        <f>'逆行列係数表（開放型）(37部門)'!AD29/'逆行列係数表（開放型）(37部門)'!AD$31</f>
        <v>2.7632623556747372E-2</v>
      </c>
      <c r="AE29" s="264">
        <f>'逆行列係数表（開放型）(37部門)'!AE29/'逆行列係数表（開放型）(37部門)'!AE$32</f>
        <v>1.0047999479956929E-2</v>
      </c>
      <c r="AF29" s="264">
        <f>'逆行列係数表（開放型）(37部門)'!AF29/'逆行列係数表（開放型）(37部門)'!AF$33</f>
        <v>1.8984836916493317E-2</v>
      </c>
      <c r="AG29" s="264">
        <f>'逆行列係数表（開放型）(37部門)'!AG29/'逆行列係数表（開放型）(37部門)'!AG$34</f>
        <v>1.4113654189166642E-2</v>
      </c>
      <c r="AH29" s="264">
        <f>'逆行列係数表（開放型）(37部門)'!AH29/'逆行列係数表（開放型）(37部門)'!AH$35</f>
        <v>1.1312232642517772E-2</v>
      </c>
      <c r="AI29" s="264">
        <f>'逆行列係数表（開放型）(37部門)'!AI29/'逆行列係数表（開放型）(37部門)'!AI$36</f>
        <v>1.8868185793506312E-2</v>
      </c>
      <c r="AJ29" s="264">
        <f>'逆行列係数表（開放型）(37部門)'!AJ29/'逆行列係数表（開放型）(37部門)'!AJ$37</f>
        <v>1.3177958717579569E-2</v>
      </c>
      <c r="AK29" s="264">
        <f>'逆行列係数表（開放型）(37部門)'!AK29/'逆行列係数表（開放型）(37部門)'!AK$38</f>
        <v>1.5159463386044731E-2</v>
      </c>
      <c r="AL29" s="264">
        <f>'逆行列係数表（開放型）(37部門)'!AL29/'逆行列係数表（開放型）(37部門)'!AL$39</f>
        <v>9.516616570558899E-3</v>
      </c>
      <c r="AM29" s="264">
        <f>'逆行列係数表（開放型）(37部門)'!AM29/'逆行列係数表（開放型）(37部門)'!AM$40</f>
        <v>5.027823858725429E-2</v>
      </c>
      <c r="AN29" s="265">
        <f t="shared" si="0"/>
        <v>1.6472054772247959</v>
      </c>
      <c r="AO29" s="265">
        <f t="shared" si="1"/>
        <v>1.2609892027372138</v>
      </c>
    </row>
    <row r="30" spans="1:41" ht="14.25">
      <c r="A30" s="282" t="s">
        <v>274</v>
      </c>
      <c r="B30" s="283" t="s">
        <v>43</v>
      </c>
      <c r="C30" s="266">
        <f>'逆行列係数表（開放型）(37部門)'!C30/'逆行列係数表（開放型）(37部門)'!C$4</f>
        <v>3.9436439533493822E-3</v>
      </c>
      <c r="D30" s="264">
        <f>'逆行列係数表（開放型）(37部門)'!D30/'逆行列係数表（開放型）(37部門)'!D$5</f>
        <v>1.0495420087604545E-2</v>
      </c>
      <c r="E30" s="264">
        <f>'逆行列係数表（開放型）(37部門)'!E30/'逆行列係数表（開放型）(37部門)'!E$6</f>
        <v>6.38250017702375E-3</v>
      </c>
      <c r="F30" s="264">
        <f>'逆行列係数表（開放型）(37部門)'!F30/'逆行列係数表（開放型）(37部門)'!F$7</f>
        <v>9.1690848321032969E-3</v>
      </c>
      <c r="G30" s="264">
        <f>'逆行列係数表（開放型）(37部門)'!G30/'逆行列係数表（開放型）(37部門)'!G$8</f>
        <v>6.0490527218792301E-3</v>
      </c>
      <c r="H30" s="264">
        <f>'逆行列係数表（開放型）(37部門)'!H30/'逆行列係数表（開放型）(37部門)'!H$9</f>
        <v>4.2965775163699435E-3</v>
      </c>
      <c r="I30" s="264">
        <f>'逆行列係数表（開放型）(37部門)'!I30/'逆行列係数表（開放型）(37部門)'!I$10</f>
        <v>1.4334912960911272E-3</v>
      </c>
      <c r="J30" s="264">
        <f>'逆行列係数表（開放型）(37部門)'!J30/'逆行列係数表（開放型）(37部門)'!J$11</f>
        <v>6.2807908442166415E-3</v>
      </c>
      <c r="K30" s="264">
        <f>'逆行列係数表（開放型）(37部門)'!K30/'逆行列係数表（開放型）(37部門)'!K$12</f>
        <v>7.3001029558179432E-3</v>
      </c>
      <c r="L30" s="264">
        <f>'逆行列係数表（開放型）(37部門)'!L30/'逆行列係数表（開放型）(37部門)'!L$13</f>
        <v>2.5043468045206881E-3</v>
      </c>
      <c r="M30" s="264">
        <f>'逆行列係数表（開放型）(37部門)'!M30/'逆行列係数表（開放型）(37部門)'!M$14</f>
        <v>2.9625536166290687E-3</v>
      </c>
      <c r="N30" s="264">
        <f>'逆行列係数表（開放型）(37部門)'!N30/'逆行列係数表（開放型）(37部門)'!N$15</f>
        <v>6.3052397367787958E-3</v>
      </c>
      <c r="O30" s="264">
        <f>'逆行列係数表（開放型）(37部門)'!O30/'逆行列係数表（開放型）(37部門)'!O$16</f>
        <v>5.4142130492405779E-3</v>
      </c>
      <c r="P30" s="264">
        <f>'逆行列係数表（開放型）(37部門)'!P30/'逆行列係数表（開放型）(37部門)'!P$17</f>
        <v>4.734395760710667E-3</v>
      </c>
      <c r="Q30" s="264">
        <f>'逆行列係数表（開放型）(37部門)'!Q30/'逆行列係数表（開放型）(37部門)'!Q$18</f>
        <v>4.1633943788186882E-3</v>
      </c>
      <c r="R30" s="264">
        <f>'逆行列係数表（開放型）(37部門)'!R30/'逆行列係数表（開放型）(37部門)'!R$19</f>
        <v>3.876910286332488E-3</v>
      </c>
      <c r="S30" s="264">
        <f>'逆行列係数表（開放型）(37部門)'!S30/'逆行列係数表（開放型）(37部門)'!S$20</f>
        <v>4.5211284387669031E-3</v>
      </c>
      <c r="T30" s="264">
        <f>'逆行列係数表（開放型）(37部門)'!T30/'逆行列係数表（開放型）(37部門)'!T$21</f>
        <v>4.1546789844534868E-3</v>
      </c>
      <c r="U30" s="264">
        <f>'逆行列係数表（開放型）(37部門)'!U30/'逆行列係数表（開放型）(37部門)'!U$22</f>
        <v>3.1517299768852314E-3</v>
      </c>
      <c r="V30" s="264">
        <f>'逆行列係数表（開放型）(37部門)'!V30/'逆行列係数表（開放型）(37部門)'!V$23</f>
        <v>8.6786618159989011E-3</v>
      </c>
      <c r="W30" s="264">
        <f>'逆行列係数表（開放型）(37部門)'!W30/'逆行列係数表（開放型）(37部門)'!W$24</f>
        <v>8.4989659904974452E-3</v>
      </c>
      <c r="X30" s="264">
        <f>'逆行列係数表（開放型）(37部門)'!X30/'逆行列係数表（開放型）(37部門)'!X$25</f>
        <v>8.6237947109081715E-3</v>
      </c>
      <c r="Y30" s="264">
        <f>'逆行列係数表（開放型）(37部門)'!Y30/'逆行列係数表（開放型）(37部門)'!Y$26</f>
        <v>4.3632121386391514E-3</v>
      </c>
      <c r="Z30" s="264">
        <f>'逆行列係数表（開放型）(37部門)'!Z30/'逆行列係数表（開放型）(37部門)'!Z$27</f>
        <v>4.9584899586672003E-3</v>
      </c>
      <c r="AA30" s="264">
        <f>'逆行列係数表（開放型）(37部門)'!AA30/'逆行列係数表（開放型）(37部門)'!AA$28</f>
        <v>3.0011526072822627E-2</v>
      </c>
      <c r="AB30" s="264">
        <f>'逆行列係数表（開放型）(37部門)'!AB30/'逆行列係数表（開放型）(37部門)'!AB$29</f>
        <v>1.4906091668497606E-2</v>
      </c>
      <c r="AC30" s="264">
        <f>'逆行列係数表（開放型）(37部門)'!AC30/'逆行列係数表（開放型）(37部門)'!AC$30</f>
        <v>1</v>
      </c>
      <c r="AD30" s="264">
        <f>'逆行列係数表（開放型）(37部門)'!AD30/'逆行列係数表（開放型）(37部門)'!AD$31</f>
        <v>2.7146136664774046E-2</v>
      </c>
      <c r="AE30" s="264">
        <f>'逆行列係数表（開放型）(37部門)'!AE30/'逆行列係数表（開放型）(37部門)'!AE$32</f>
        <v>1.4976873316243453E-2</v>
      </c>
      <c r="AF30" s="264">
        <f>'逆行列係数表（開放型）(37部門)'!AF30/'逆行列係数表（開放型）(37部門)'!AF$33</f>
        <v>5.441702927981463E-3</v>
      </c>
      <c r="AG30" s="264">
        <f>'逆行列係数表（開放型）(37部門)'!AG30/'逆行列係数表（開放型）(37部門)'!AG$34</f>
        <v>8.5107489623318846E-3</v>
      </c>
      <c r="AH30" s="264">
        <f>'逆行列係数表（開放型）(37部門)'!AH30/'逆行列係数表（開放型）(37部門)'!AH$35</f>
        <v>1.6127711686062911E-2</v>
      </c>
      <c r="AI30" s="264">
        <f>'逆行列係数表（開放型）(37部門)'!AI30/'逆行列係数表（開放型）(37部門)'!AI$36</f>
        <v>1.2901764821657363E-2</v>
      </c>
      <c r="AJ30" s="264">
        <f>'逆行列係数表（開放型）(37部門)'!AJ30/'逆行列係数表（開放型）(37部門)'!AJ$37</f>
        <v>1.0040402269511304E-2</v>
      </c>
      <c r="AK30" s="264">
        <f>'逆行列係数表（開放型）(37部門)'!AK30/'逆行列係数表（開放型）(37部門)'!AK$38</f>
        <v>2.4491256979300973E-2</v>
      </c>
      <c r="AL30" s="264">
        <f>'逆行列係数表（開放型）(37部門)'!AL30/'逆行列係数表（開放型）(37部門)'!AL$39</f>
        <v>8.8463748541457721E-3</v>
      </c>
      <c r="AM30" s="264">
        <f>'逆行列係数表（開放型）(37部門)'!AM30/'逆行列係数表（開放型）(37部門)'!AM$40</f>
        <v>2.3847029463171666E-2</v>
      </c>
      <c r="AN30" s="265">
        <f t="shared" si="0"/>
        <v>1.3295099997188045</v>
      </c>
      <c r="AO30" s="265">
        <f t="shared" si="1"/>
        <v>1.0177830135686072</v>
      </c>
    </row>
    <row r="31" spans="1:41" ht="14.25">
      <c r="A31" s="282" t="s">
        <v>83</v>
      </c>
      <c r="B31" s="283" t="s">
        <v>297</v>
      </c>
      <c r="C31" s="266">
        <f>'逆行列係数表（開放型）(37部門)'!C31/'逆行列係数表（開放型）(37部門)'!C$4</f>
        <v>6.9773128957588457E-2</v>
      </c>
      <c r="D31" s="264">
        <f>'逆行列係数表（開放型）(37部門)'!D31/'逆行列係数表（開放型）(37部門)'!D$5</f>
        <v>0.20850892912897515</v>
      </c>
      <c r="E31" s="264">
        <f>'逆行列係数表（開放型）(37部門)'!E31/'逆行列係数表（開放型）(37部門)'!E$6</f>
        <v>5.3816530818545871E-2</v>
      </c>
      <c r="F31" s="264">
        <f>'逆行列係数表（開放型）(37部門)'!F31/'逆行列係数表（開放型）(37部門)'!F$7</f>
        <v>3.5723174086399155E-2</v>
      </c>
      <c r="G31" s="264">
        <f>'逆行列係数表（開放型）(37部門)'!G31/'逆行列係数表（開放型）(37部門)'!G$8</f>
        <v>5.2547572876488216E-2</v>
      </c>
      <c r="H31" s="264">
        <f>'逆行列係数表（開放型）(37部門)'!H31/'逆行列係数表（開放型）(37部門)'!H$9</f>
        <v>2.9635946945919263E-2</v>
      </c>
      <c r="I31" s="264">
        <f>'逆行列係数表（開放型）(37部門)'!I31/'逆行列係数表（開放型）(37部門)'!I$10</f>
        <v>2.3995027589843568E-2</v>
      </c>
      <c r="J31" s="264">
        <f>'逆行列係数表（開放型）(37部門)'!J31/'逆行列係数表（開放型）(37部門)'!J$11</f>
        <v>2.5845263076994099E-2</v>
      </c>
      <c r="K31" s="264">
        <f>'逆行列係数表（開放型）(37部門)'!K31/'逆行列係数表（開放型）(37部門)'!K$12</f>
        <v>8.8628646988707233E-2</v>
      </c>
      <c r="L31" s="264">
        <f>'逆行列係数表（開放型）(37部門)'!L31/'逆行列係数表（開放型）(37部門)'!L$13</f>
        <v>2.6192211302891164E-2</v>
      </c>
      <c r="M31" s="264">
        <f>'逆行列係数表（開放型）(37部門)'!M31/'逆行列係数表（開放型）(37部門)'!M$14</f>
        <v>5.6888969311916497E-2</v>
      </c>
      <c r="N31" s="264">
        <f>'逆行列係数表（開放型）(37部門)'!N31/'逆行列係数表（開放型）(37部門)'!N$15</f>
        <v>3.9156711359624889E-2</v>
      </c>
      <c r="O31" s="264">
        <f>'逆行列係数表（開放型）(37部門)'!O31/'逆行列係数表（開放型）(37部門)'!O$16</f>
        <v>3.2544477578218989E-2</v>
      </c>
      <c r="P31" s="264">
        <f>'逆行列係数表（開放型）(37部門)'!P31/'逆行列係数表（開放型）(37部門)'!P$17</f>
        <v>2.7632070974551247E-2</v>
      </c>
      <c r="Q31" s="264">
        <f>'逆行列係数表（開放型）(37部門)'!Q31/'逆行列係数表（開放型）(37部門)'!Q$18</f>
        <v>2.8716160189268505E-2</v>
      </c>
      <c r="R31" s="264">
        <f>'逆行列係数表（開放型）(37部門)'!R31/'逆行列係数表（開放型）(37部門)'!R$19</f>
        <v>2.0703232036521663E-2</v>
      </c>
      <c r="S31" s="264">
        <f>'逆行列係数表（開放型）(37部門)'!S31/'逆行列係数表（開放型）(37部門)'!S$20</f>
        <v>3.1340439386294959E-2</v>
      </c>
      <c r="T31" s="264">
        <f>'逆行列係数表（開放型）(37部門)'!T31/'逆行列係数表（開放型）(37部門)'!T$21</f>
        <v>2.2886846222501877E-2</v>
      </c>
      <c r="U31" s="264">
        <f>'逆行列係数表（開放型）(37部門)'!U31/'逆行列係数表（開放型）(37部門)'!U$22</f>
        <v>2.6334359494052061E-2</v>
      </c>
      <c r="V31" s="264">
        <f>'逆行列係数表（開放型）(37部門)'!V31/'逆行列係数表（開放型）(37部門)'!V$23</f>
        <v>0.1142976694393318</v>
      </c>
      <c r="W31" s="264">
        <f>'逆行列係数表（開放型）(37部門)'!W31/'逆行列係数表（開放型）(37部門)'!W$24</f>
        <v>5.1894055819752864E-2</v>
      </c>
      <c r="X31" s="264">
        <f>'逆行列係数表（開放型）(37部門)'!X31/'逆行列係数表（開放型）(37部門)'!X$25</f>
        <v>3.2352205831688498E-2</v>
      </c>
      <c r="Y31" s="264">
        <f>'逆行列係数表（開放型）(37部門)'!Y31/'逆行列係数表（開放型）(37部門)'!Y$26</f>
        <v>3.0210582683402345E-2</v>
      </c>
      <c r="Z31" s="264">
        <f>'逆行列係数表（開放型）(37部門)'!Z31/'逆行列係数表（開放型）(37部門)'!Z$27</f>
        <v>7.5385792780105029E-2</v>
      </c>
      <c r="AA31" s="264">
        <f>'逆行列係数表（開放型）(37部門)'!AA31/'逆行列係数表（開放型）(37部門)'!AA$28</f>
        <v>5.012994817795665E-2</v>
      </c>
      <c r="AB31" s="264">
        <f>'逆行列係数表（開放型）(37部門)'!AB31/'逆行列係数表（開放型）(37部門)'!AB$29</f>
        <v>3.5080471264719935E-2</v>
      </c>
      <c r="AC31" s="264">
        <f>'逆行列係数表（開放型）(37部門)'!AC31/'逆行列係数表（開放型）(37部門)'!AC$30</f>
        <v>5.4973457581241614E-3</v>
      </c>
      <c r="AD31" s="264">
        <f>'逆行列係数表（開放型）(37部門)'!AD31/'逆行列係数表（開放型）(37部門)'!AD$31</f>
        <v>1</v>
      </c>
      <c r="AE31" s="264">
        <f>'逆行列係数表（開放型）(37部門)'!AE31/'逆行列係数表（開放型）(37部門)'!AE$32</f>
        <v>2.2386539032232016E-2</v>
      </c>
      <c r="AF31" s="264">
        <f>'逆行列係数表（開放型）(37部門)'!AF31/'逆行列係数表（開放型）(37部門)'!AF$33</f>
        <v>3.9584806403179039E-2</v>
      </c>
      <c r="AG31" s="264">
        <f>'逆行列係数表（開放型）(37部門)'!AG31/'逆行列係数表（開放型）(37部門)'!AG$34</f>
        <v>3.6693350348119755E-2</v>
      </c>
      <c r="AH31" s="264">
        <f>'逆行列係数表（開放型）(37部門)'!AH31/'逆行列係数表（開放型）(37部門)'!AH$35</f>
        <v>2.2884614576112891E-2</v>
      </c>
      <c r="AI31" s="264">
        <f>'逆行列係数表（開放型）(37部門)'!AI31/'逆行列係数表（開放型）(37部門)'!AI$36</f>
        <v>3.4339135378292106E-2</v>
      </c>
      <c r="AJ31" s="264">
        <f>'逆行列係数表（開放型）(37部門)'!AJ31/'逆行列係数表（開放型）(37部門)'!AJ$37</f>
        <v>1.8846413105345874E-2</v>
      </c>
      <c r="AK31" s="264">
        <f>'逆行列係数表（開放型）(37部門)'!AK31/'逆行列係数表（開放型）(37部門)'!AK$38</f>
        <v>3.8721774024612202E-2</v>
      </c>
      <c r="AL31" s="264">
        <f>'逆行列係数表（開放型）(37部門)'!AL31/'逆行列係数表（開放型）(37部門)'!AL$39</f>
        <v>8.674863664980699E-2</v>
      </c>
      <c r="AM31" s="264">
        <f>'逆行列係数表（開放型）(37部門)'!AM31/'逆行列係数表（開放型）(37部門)'!AM$40</f>
        <v>7.8673091005534587E-2</v>
      </c>
      <c r="AN31" s="265">
        <f t="shared" si="0"/>
        <v>2.6745961306036201</v>
      </c>
      <c r="AO31" s="265">
        <f t="shared" si="1"/>
        <v>2.0474900605940789</v>
      </c>
    </row>
    <row r="32" spans="1:41" ht="14.25">
      <c r="A32" s="282" t="s">
        <v>275</v>
      </c>
      <c r="B32" s="283" t="s">
        <v>54</v>
      </c>
      <c r="C32" s="266">
        <f>'逆行列係数表（開放型）(37部門)'!C32/'逆行列係数表（開放型）(37部門)'!C$4</f>
        <v>5.1798598749664051E-3</v>
      </c>
      <c r="D32" s="264">
        <f>'逆行列係数表（開放型）(37部門)'!D32/'逆行列係数表（開放型）(37部門)'!D$5</f>
        <v>8.8222177289584529E-3</v>
      </c>
      <c r="E32" s="264">
        <f>'逆行列係数表（開放型）(37部門)'!E32/'逆行列係数表（開放型）(37部門)'!E$6</f>
        <v>6.5625166037818587E-3</v>
      </c>
      <c r="F32" s="264">
        <f>'逆行列係数表（開放型）(37部門)'!F32/'逆行列係数表（開放型）(37部門)'!F$7</f>
        <v>8.2719321485363127E-3</v>
      </c>
      <c r="G32" s="264">
        <f>'逆行列係数表（開放型）(37部門)'!G32/'逆行列係数表（開放型）(37部門)'!G$8</f>
        <v>6.2305937508766503E-3</v>
      </c>
      <c r="H32" s="264">
        <f>'逆行列係数表（開放型）(37部門)'!H32/'逆行列係数表（開放型）(37部門)'!H$9</f>
        <v>6.1381211717551672E-3</v>
      </c>
      <c r="I32" s="264">
        <f>'逆行列係数表（開放型）(37部門)'!I32/'逆行列係数表（開放型）(37部門)'!I$10</f>
        <v>1.2586445265233704E-3</v>
      </c>
      <c r="J32" s="264">
        <f>'逆行列係数表（開放型）(37部門)'!J32/'逆行列係数表（開放型）(37部門)'!J$11</f>
        <v>6.002899245153571E-3</v>
      </c>
      <c r="K32" s="264">
        <f>'逆行列係数表（開放型）(37部門)'!K32/'逆行列係数表（開放型）(37部門)'!K$12</f>
        <v>8.8207592041964107E-3</v>
      </c>
      <c r="L32" s="264">
        <f>'逆行列係数表（開放型）(37部門)'!L32/'逆行列係数表（開放型）(37部門)'!L$13</f>
        <v>2.8427881711230807E-3</v>
      </c>
      <c r="M32" s="264">
        <f>'逆行列係数表（開放型）(37部門)'!M32/'逆行列係数表（開放型）(37部門)'!M$14</f>
        <v>2.5077506746869144E-3</v>
      </c>
      <c r="N32" s="264">
        <f>'逆行列係数表（開放型）(37部門)'!N32/'逆行列係数表（開放型）(37部門)'!N$15</f>
        <v>7.59150891514568E-3</v>
      </c>
      <c r="O32" s="264">
        <f>'逆行列係数表（開放型）(37部門)'!O32/'逆行列係数表（開放型）(37部門)'!O$16</f>
        <v>7.8848309597741653E-3</v>
      </c>
      <c r="P32" s="264">
        <f>'逆行列係数表（開放型）(37部門)'!P32/'逆行列係数表（開放型）(37部門)'!P$17</f>
        <v>7.7882898703530374E-3</v>
      </c>
      <c r="Q32" s="264">
        <f>'逆行列係数表（開放型）(37部門)'!Q32/'逆行列係数表（開放型）(37部門)'!Q$18</f>
        <v>6.8264466589304847E-3</v>
      </c>
      <c r="R32" s="264">
        <f>'逆行列係数表（開放型）(37部門)'!R32/'逆行列係数表（開放型）(37部門)'!R$19</f>
        <v>6.0543727497748027E-3</v>
      </c>
      <c r="S32" s="264">
        <f>'逆行列係数表（開放型）(37部門)'!S32/'逆行列係数表（開放型）(37部門)'!S$20</f>
        <v>9.3941319561294898E-3</v>
      </c>
      <c r="T32" s="264">
        <f>'逆行列係数表（開放型）(37部門)'!T32/'逆行列係数表（開放型）(37部門)'!T$21</f>
        <v>1.2965069776905654E-2</v>
      </c>
      <c r="U32" s="264">
        <f>'逆行列係数表（開放型）(37部門)'!U32/'逆行列係数表（開放型）(37部門)'!U$22</f>
        <v>4.4853449707390157E-3</v>
      </c>
      <c r="V32" s="264">
        <f>'逆行列係数表（開放型）(37部門)'!V32/'逆行列係数表（開放型）(37部門)'!V$23</f>
        <v>8.6255008786558819E-3</v>
      </c>
      <c r="W32" s="264">
        <f>'逆行列係数表（開放型）(37部門)'!W32/'逆行列係数表（開放型）(37部門)'!W$24</f>
        <v>1.0650502127173347E-2</v>
      </c>
      <c r="X32" s="264">
        <f>'逆行列係数表（開放型）(37部門)'!X32/'逆行列係数表（開放型）(37部門)'!X$25</f>
        <v>1.1754161613180545E-2</v>
      </c>
      <c r="Y32" s="264">
        <f>'逆行列係数表（開放型）(37部門)'!Y32/'逆行列係数表（開放型）(37部門)'!Y$26</f>
        <v>2.5775169963677163E-2</v>
      </c>
      <c r="Z32" s="264">
        <f>'逆行列係数表（開放型）(37部門)'!Z32/'逆行列係数表（開放型）(37部門)'!Z$27</f>
        <v>9.8056022536010153E-3</v>
      </c>
      <c r="AA32" s="264">
        <f>'逆行列係数表（開放型）(37部門)'!AA32/'逆行列係数表（開放型）(37部門)'!AA$28</f>
        <v>2.734816166577993E-2</v>
      </c>
      <c r="AB32" s="264">
        <f>'逆行列係数表（開放型）(37部門)'!AB32/'逆行列係数表（開放型）(37部門)'!AB$29</f>
        <v>3.2214551401793093E-2</v>
      </c>
      <c r="AC32" s="264">
        <f>'逆行列係数表（開放型）(37部門)'!AC32/'逆行列係数表（開放型）(37部門)'!AC$30</f>
        <v>4.0072164343635452E-3</v>
      </c>
      <c r="AD32" s="264">
        <f>'逆行列係数表（開放型）(37部門)'!AD32/'逆行列係数表（開放型）(37部門)'!AD$31</f>
        <v>1.1236613599144981E-2</v>
      </c>
      <c r="AE32" s="264">
        <f>'逆行列係数表（開放型）(37部門)'!AE32/'逆行列係数表（開放型）(37部門)'!AE$32</f>
        <v>1</v>
      </c>
      <c r="AF32" s="264">
        <f>'逆行列係数表（開放型）(37部門)'!AF32/'逆行列係数表（開放型）(37部門)'!AF$33</f>
        <v>2.0452774462765118E-2</v>
      </c>
      <c r="AG32" s="264">
        <f>'逆行列係数表（開放型）(37部門)'!AG32/'逆行列係数表（開放型）(37部門)'!AG$34</f>
        <v>2.0266423209476775E-2</v>
      </c>
      <c r="AH32" s="264">
        <f>'逆行列係数表（開放型）(37部門)'!AH32/'逆行列係数表（開放型）(37部門)'!AH$35</f>
        <v>1.0648618304653825E-2</v>
      </c>
      <c r="AI32" s="264">
        <f>'逆行列係数表（開放型）(37部門)'!AI32/'逆行列係数表（開放型）(37部門)'!AI$36</f>
        <v>3.03639656237456E-2</v>
      </c>
      <c r="AJ32" s="264">
        <f>'逆行列係数表（開放型）(37部門)'!AJ32/'逆行列係数表（開放型）(37部門)'!AJ$37</f>
        <v>3.476543498738683E-2</v>
      </c>
      <c r="AK32" s="264">
        <f>'逆行列係数表（開放型）(37部門)'!AK32/'逆行列係数表（開放型）(37部門)'!AK$38</f>
        <v>1.5236680975062285E-2</v>
      </c>
      <c r="AL32" s="264">
        <f>'逆行列係数表（開放型）(37部門)'!AL32/'逆行列係数表（開放型）(37部門)'!AL$39</f>
        <v>7.4110335660116594E-3</v>
      </c>
      <c r="AM32" s="264">
        <f>'逆行列係数表（開放型）(37部門)'!AM32/'逆行列係数表（開放型）(37部門)'!AM$40</f>
        <v>3.8845968279010927E-2</v>
      </c>
      <c r="AN32" s="265">
        <f t="shared" si="0"/>
        <v>1.4450364583037931</v>
      </c>
      <c r="AO32" s="265">
        <f t="shared" si="1"/>
        <v>1.1062222635106216</v>
      </c>
    </row>
    <row r="33" spans="1:41" ht="14.25">
      <c r="A33" s="282" t="s">
        <v>276</v>
      </c>
      <c r="B33" s="283" t="s">
        <v>44</v>
      </c>
      <c r="C33" s="266">
        <f>'逆行列係数表（開放型）(37部門)'!C33/'逆行列係数表（開放型）(37部門)'!C$4</f>
        <v>7.152642347827609E-4</v>
      </c>
      <c r="D33" s="264">
        <f>'逆行列係数表（開放型）(37部門)'!D33/'逆行列係数表（開放型）(37部門)'!D$5</f>
        <v>1.147544693617864E-3</v>
      </c>
      <c r="E33" s="264">
        <f>'逆行列係数表（開放型）(37部門)'!E33/'逆行列係数表（開放型）(37部門)'!E$6</f>
        <v>7.3130970626674352E-4</v>
      </c>
      <c r="F33" s="264">
        <f>'逆行列係数表（開放型）(37部門)'!F33/'逆行列係数表（開放型）(37部門)'!F$7</f>
        <v>7.3033862939051797E-4</v>
      </c>
      <c r="G33" s="264">
        <f>'逆行列係数表（開放型）(37部門)'!G33/'逆行列係数表（開放型）(37部門)'!G$8</f>
        <v>9.1698298220414364E-4</v>
      </c>
      <c r="H33" s="264">
        <f>'逆行列係数表（開放型）(37部門)'!H33/'逆行列係数表（開放型）(37部門)'!H$9</f>
        <v>2.0709526787375819E-4</v>
      </c>
      <c r="I33" s="264">
        <f>'逆行列係数表（開放型）(37部門)'!I33/'逆行列係数表（開放型）(37部門)'!I$10</f>
        <v>8.562467835614905E-5</v>
      </c>
      <c r="J33" s="264">
        <f>'逆行列係数表（開放型）(37部門)'!J33/'逆行列係数表（開放型）(37部門)'!J$11</f>
        <v>4.0837840610402566E-4</v>
      </c>
      <c r="K33" s="264">
        <f>'逆行列係数表（開放型）(37部門)'!K33/'逆行列係数表（開放型）(37部門)'!K$12</f>
        <v>1.9611643767267258E-3</v>
      </c>
      <c r="L33" s="264">
        <f>'逆行列係数表（開放型）(37部門)'!L33/'逆行列係数表（開放型）(37部門)'!L$13</f>
        <v>5.4997449593377522E-4</v>
      </c>
      <c r="M33" s="264">
        <f>'逆行列係数表（開放型）(37部門)'!M33/'逆行列係数表（開放型）(37部門)'!M$14</f>
        <v>4.5327991941470345E-4</v>
      </c>
      <c r="N33" s="264">
        <f>'逆行列係数表（開放型）(37部門)'!N33/'逆行列係数表（開放型）(37部門)'!N$15</f>
        <v>8.9377841282999851E-4</v>
      </c>
      <c r="O33" s="264">
        <f>'逆行列係数表（開放型）(37部門)'!O33/'逆行列係数表（開放型）(37部門)'!O$16</f>
        <v>1.1090395717221848E-3</v>
      </c>
      <c r="P33" s="264">
        <f>'逆行列係数表（開放型）(37部門)'!P33/'逆行列係数表（開放型）(37部門)'!P$17</f>
        <v>9.874572321677108E-4</v>
      </c>
      <c r="Q33" s="264">
        <f>'逆行列係数表（開放型）(37部門)'!Q33/'逆行列係数表（開放型）(37部門)'!Q$18</f>
        <v>4.1795172651940525E-4</v>
      </c>
      <c r="R33" s="264">
        <f>'逆行列係数表（開放型）(37部門)'!R33/'逆行列係数表（開放型）(37部門)'!R$19</f>
        <v>2.0805470607126756E-4</v>
      </c>
      <c r="S33" s="264">
        <f>'逆行列係数表（開放型）(37部門)'!S33/'逆行列係数表（開放型）(37部門)'!S$20</f>
        <v>6.4973828904128783E-4</v>
      </c>
      <c r="T33" s="264">
        <f>'逆行列係数表（開放型）(37部門)'!T33/'逆行列係数表（開放型）(37部門)'!T$21</f>
        <v>3.3306519184081446E-4</v>
      </c>
      <c r="U33" s="264">
        <f>'逆行列係数表（開放型）(37部門)'!U33/'逆行列係数表（開放型）(37部門)'!U$22</f>
        <v>2.7917116195006326E-4</v>
      </c>
      <c r="V33" s="264">
        <f>'逆行列係数表（開放型）(37部門)'!V33/'逆行列係数表（開放型）(37部門)'!V$23</f>
        <v>4.3736997477104329E-4</v>
      </c>
      <c r="W33" s="264">
        <f>'逆行列係数表（開放型）(37部門)'!W33/'逆行列係数表（開放型）(37部門)'!W$24</f>
        <v>1.9002833404939455E-3</v>
      </c>
      <c r="X33" s="264">
        <f>'逆行列係数表（開放型）(37部門)'!X33/'逆行列係数表（開放型）(37部門)'!X$25</f>
        <v>5.4803620796998011E-4</v>
      </c>
      <c r="Y33" s="264">
        <f>'逆行列係数表（開放型）(37部門)'!Y33/'逆行列係数表（開放型）(37部門)'!Y$26</f>
        <v>9.9417268735848738E-4</v>
      </c>
      <c r="Z33" s="264">
        <f>'逆行列係数表（開放型）(37部門)'!Z33/'逆行列係数表（開放型）(37部門)'!Z$27</f>
        <v>1.0236422404809199E-3</v>
      </c>
      <c r="AA33" s="264">
        <f>'逆行列係数表（開放型）(37部門)'!AA33/'逆行列係数表（開放型）(37部門)'!AA$28</f>
        <v>6.299051737740964E-4</v>
      </c>
      <c r="AB33" s="264">
        <f>'逆行列係数表（開放型）(37部門)'!AB33/'逆行列係数表（開放型）(37部門)'!AB$29</f>
        <v>1.2397059022067215E-3</v>
      </c>
      <c r="AC33" s="264">
        <f>'逆行列係数表（開放型）(37部門)'!AC33/'逆行列係数表（開放型）(37部門)'!AC$30</f>
        <v>3.6750487806139372E-4</v>
      </c>
      <c r="AD33" s="264">
        <f>'逆行列係数表（開放型）(37部門)'!AD33/'逆行列係数表（開放型）(37部門)'!AD$31</f>
        <v>6.027149848567469E-4</v>
      </c>
      <c r="AE33" s="264">
        <f>'逆行列係数表（開放型）(37部門)'!AE33/'逆行列係数表（開放型）(37部門)'!AE$32</f>
        <v>6.276946409859421E-4</v>
      </c>
      <c r="AF33" s="264">
        <f>'逆行列係数表（開放型）(37部門)'!AF33/'逆行列係数表（開放型）(37部門)'!AF$33</f>
        <v>1</v>
      </c>
      <c r="AG33" s="264">
        <f>'逆行列係数表（開放型）(37部門)'!AG33/'逆行列係数表（開放型）(37部門)'!AG$34</f>
        <v>9.7746345420839662E-4</v>
      </c>
      <c r="AH33" s="264">
        <f>'逆行列係数表（開放型）(37部門)'!AH33/'逆行列係数表（開放型）(37部門)'!AH$35</f>
        <v>4.5045387562250188E-4</v>
      </c>
      <c r="AI33" s="264">
        <f>'逆行列係数表（開放型）(37部門)'!AI33/'逆行列係数表（開放型）(37部門)'!AI$36</f>
        <v>1.2652786994718581E-3</v>
      </c>
      <c r="AJ33" s="264">
        <f>'逆行列係数表（開放型）(37部門)'!AJ33/'逆行列係数表（開放型）(37部門)'!AJ$37</f>
        <v>5.0333518384441641E-4</v>
      </c>
      <c r="AK33" s="264">
        <f>'逆行列係数表（開放型）(37部門)'!AK33/'逆行列係数表（開放型）(37部門)'!AK$38</f>
        <v>5.849403814992952E-4</v>
      </c>
      <c r="AL33" s="264">
        <f>'逆行列係数表（開放型）(37部門)'!AL33/'逆行列係数表（開放型）(37部門)'!AL$39</f>
        <v>3.7832960455825372E-4</v>
      </c>
      <c r="AM33" s="264">
        <f>'逆行列係数表（開放型）(37部門)'!AM33/'逆行列係数表（開放型）(37部門)'!AM$40</f>
        <v>0.13142325481754794</v>
      </c>
      <c r="AN33" s="265">
        <f t="shared" si="0"/>
        <v>1.1567392997305257</v>
      </c>
      <c r="AO33" s="265">
        <f t="shared" si="1"/>
        <v>0.88552144071272842</v>
      </c>
    </row>
    <row r="34" spans="1:41" ht="14.25">
      <c r="A34" s="282" t="s">
        <v>277</v>
      </c>
      <c r="B34" s="283" t="s">
        <v>45</v>
      </c>
      <c r="C34" s="266">
        <f>'逆行列係数表（開放型）(37部門)'!C34/'逆行列係数表（開放型）(37部門)'!C$4</f>
        <v>1.0407605222954794E-4</v>
      </c>
      <c r="D34" s="264">
        <f>'逆行列係数表（開放型）(37部門)'!D34/'逆行列係数表（開放型）(37部門)'!D$5</f>
        <v>5.6945239653634913E-4</v>
      </c>
      <c r="E34" s="264">
        <f>'逆行列係数表（開放型）(37部門)'!E34/'逆行列係数表（開放型）(37部門)'!E$6</f>
        <v>2.4977678855430557E-4</v>
      </c>
      <c r="F34" s="264">
        <f>'逆行列係数表（開放型）(37部門)'!F34/'逆行列係数表（開放型）(37部門)'!F$7</f>
        <v>1.2629860746701468E-4</v>
      </c>
      <c r="G34" s="264">
        <f>'逆行列係数表（開放型）(37部門)'!G34/'逆行列係数表（開放型）(37部門)'!G$8</f>
        <v>2.0857064971528246E-4</v>
      </c>
      <c r="H34" s="264">
        <f>'逆行列係数表（開放型）(37部門)'!H34/'逆行列係数表（開放型）(37部門)'!H$9</f>
        <v>2.4974042755073514E-4</v>
      </c>
      <c r="I34" s="264">
        <f>'逆行列係数表（開放型）(37部門)'!I34/'逆行列係数表（開放型）(37部門)'!I$10</f>
        <v>3.7927777160239765E-5</v>
      </c>
      <c r="J34" s="264">
        <f>'逆行列係数表（開放型）(37部門)'!J34/'逆行列係数表（開放型）(37部門)'!J$11</f>
        <v>2.0845829504895043E-4</v>
      </c>
      <c r="K34" s="264">
        <f>'逆行列係数表（開放型）(37部門)'!K34/'逆行列係数表（開放型）(37部門)'!K$12</f>
        <v>5.2641331538809367E-4</v>
      </c>
      <c r="L34" s="264">
        <f>'逆行列係数表（開放型）(37部門)'!L34/'逆行列係数表（開放型）(37部門)'!L$13</f>
        <v>9.3985647811300427E-5</v>
      </c>
      <c r="M34" s="264">
        <f>'逆行列係数表（開放型）(37部門)'!M34/'逆行列係数表（開放型）(37部門)'!M$14</f>
        <v>8.3398033097474268E-5</v>
      </c>
      <c r="N34" s="264">
        <f>'逆行列係数表（開放型）(37部門)'!N34/'逆行列係数表（開放型）(37部門)'!N$15</f>
        <v>4.3237798606086313E-4</v>
      </c>
      <c r="O34" s="264">
        <f>'逆行列係数表（開放型）(37部門)'!O34/'逆行列係数表（開放型）(37部門)'!O$16</f>
        <v>7.528327254457711E-4</v>
      </c>
      <c r="P34" s="264">
        <f>'逆行列係数表（開放型）(37部門)'!P34/'逆行列係数表（開放型）(37部門)'!P$17</f>
        <v>4.5308951008073942E-4</v>
      </c>
      <c r="Q34" s="264">
        <f>'逆行列係数表（開放型）(37部門)'!Q34/'逆行列係数表（開放型）(37部門)'!Q$18</f>
        <v>3.3284295813255791E-4</v>
      </c>
      <c r="R34" s="264">
        <f>'逆行列係数表（開放型）(37部門)'!R34/'逆行列係数表（開放型）(37部門)'!R$19</f>
        <v>1.1470369115573447E-3</v>
      </c>
      <c r="S34" s="264">
        <f>'逆行列係数表（開放型）(37部門)'!S34/'逆行列係数表（開放型）(37部門)'!S$20</f>
        <v>8.1655577093045874E-4</v>
      </c>
      <c r="T34" s="264">
        <f>'逆行列係数表（開放型）(37部門)'!T34/'逆行列係数表（開放型）(37部門)'!T$21</f>
        <v>9.5672376456431836E-4</v>
      </c>
      <c r="U34" s="264">
        <f>'逆行列係数表（開放型）(37部門)'!U34/'逆行列係数表（開放型）(37部門)'!U$22</f>
        <v>2.5730204084299657E-4</v>
      </c>
      <c r="V34" s="264">
        <f>'逆行列係数表（開放型）(37部門)'!V34/'逆行列係数表（開放型）(37部門)'!V$23</f>
        <v>1.6806029431317519E-4</v>
      </c>
      <c r="W34" s="264">
        <f>'逆行列係数表（開放型）(37部門)'!W34/'逆行列係数表（開放型）(37部門)'!W$24</f>
        <v>2.8422846165683052E-4</v>
      </c>
      <c r="X34" s="264">
        <f>'逆行列係数表（開放型）(37部門)'!X34/'逆行列係数表（開放型）(37部門)'!X$25</f>
        <v>6.1284118694930687E-4</v>
      </c>
      <c r="Y34" s="264">
        <f>'逆行列係数表（開放型）(37部門)'!Y34/'逆行列係数表（開放型）(37部門)'!Y$26</f>
        <v>2.5977586099586527E-4</v>
      </c>
      <c r="Z34" s="264">
        <f>'逆行列係数表（開放型）(37部門)'!Z34/'逆行列係数表（開放型）(37部門)'!Z$27</f>
        <v>2.9181306963535904E-4</v>
      </c>
      <c r="AA34" s="264">
        <f>'逆行列係数表（開放型）(37部門)'!AA34/'逆行列係数表（開放型）(37部門)'!AA$28</f>
        <v>3.2480364986701087E-4</v>
      </c>
      <c r="AB34" s="264">
        <f>'逆行列係数表（開放型）(37部門)'!AB34/'逆行列係数表（開放型）(37部門)'!AB$29</f>
        <v>3.0442819469633586E-4</v>
      </c>
      <c r="AC34" s="264">
        <f>'逆行列係数表（開放型）(37部門)'!AC34/'逆行列係数表（開放型）(37部門)'!AC$30</f>
        <v>4.3514568644218976E-5</v>
      </c>
      <c r="AD34" s="264">
        <f>'逆行列係数表（開放型）(37部門)'!AD34/'逆行列係数表（開放型）(37部門)'!AD$31</f>
        <v>4.6513217476287831E-4</v>
      </c>
      <c r="AE34" s="264">
        <f>'逆行列係数表（開放型）(37部門)'!AE34/'逆行列係数表（開放型）(37部門)'!AE$32</f>
        <v>3.3284602315546475E-3</v>
      </c>
      <c r="AF34" s="264">
        <f>'逆行列係数表（開放型）(37部門)'!AF34/'逆行列係数表（開放型）(37部門)'!AF$33</f>
        <v>2.1620825540148787E-4</v>
      </c>
      <c r="AG34" s="264">
        <f>'逆行列係数表（開放型）(37部門)'!AG34/'逆行列係数表（開放型）(37部門)'!AG$34</f>
        <v>1</v>
      </c>
      <c r="AH34" s="264">
        <f>'逆行列係数表（開放型）(37部門)'!AH34/'逆行列係数表（開放型）(37部門)'!AH$35</f>
        <v>1.7318173864869257E-4</v>
      </c>
      <c r="AI34" s="264">
        <f>'逆行列係数表（開放型）(37部門)'!AI34/'逆行列係数表（開放型）(37部門)'!AI$36</f>
        <v>1.7224049257564828E-4</v>
      </c>
      <c r="AJ34" s="264">
        <f>'逆行列係数表（開放型）(37部門)'!AJ34/'逆行列係数表（開放型）(37部門)'!AJ$37</f>
        <v>5.7912510440745316E-4</v>
      </c>
      <c r="AK34" s="264">
        <f>'逆行列係数表（開放型）(37部門)'!AK34/'逆行列係数表（開放型）(37部門)'!AK$38</f>
        <v>4.4531107493969068E-4</v>
      </c>
      <c r="AL34" s="264">
        <f>'逆行列係数表（開放型）(37部門)'!AL34/'逆行列係数表（開放型）(37部門)'!AL$39</f>
        <v>1.4383806439362525E-4</v>
      </c>
      <c r="AM34" s="264">
        <f>'逆行列係数表（開放型）(37部門)'!AM34/'逆行列係数表（開放型）(37部門)'!AM$40</f>
        <v>2.4317341184354499E-3</v>
      </c>
      <c r="AN34" s="265">
        <f t="shared" si="0"/>
        <v>1.0178515562000521</v>
      </c>
      <c r="AO34" s="265">
        <f t="shared" si="1"/>
        <v>0.77919836966543521</v>
      </c>
    </row>
    <row r="35" spans="1:41" ht="14.25">
      <c r="A35" s="282" t="s">
        <v>278</v>
      </c>
      <c r="B35" s="283" t="s">
        <v>298</v>
      </c>
      <c r="C35" s="266">
        <f>'逆行列係数表（開放型）(37部門)'!C35/'逆行列係数表（開放型）(37部門)'!C$4</f>
        <v>6.3148470604852775E-5</v>
      </c>
      <c r="D35" s="264">
        <f>'逆行列係数表（開放型）(37部門)'!D35/'逆行列係数表（開放型）(37部門)'!D$5</f>
        <v>1.8171747657746604E-4</v>
      </c>
      <c r="E35" s="264">
        <f>'逆行列係数表（開放型）(37部門)'!E35/'逆行列係数表（開放型）(37部門)'!E$6</f>
        <v>5.1533302311625829E-5</v>
      </c>
      <c r="F35" s="264">
        <f>'逆行列係数表（開放型）(37部門)'!F35/'逆行列係数表（開放型）(37部門)'!F$7</f>
        <v>3.9279462876163107E-5</v>
      </c>
      <c r="G35" s="264">
        <f>'逆行列係数表（開放型）(37部門)'!G35/'逆行列係数表（開放型）(37部門)'!G$8</f>
        <v>5.1410246675069237E-5</v>
      </c>
      <c r="H35" s="264">
        <f>'逆行列係数表（開放型）(37部門)'!H35/'逆行列係数表（開放型）(37部門)'!H$9</f>
        <v>3.1131877035699684E-5</v>
      </c>
      <c r="I35" s="264">
        <f>'逆行列係数表（開放型）(37部門)'!I35/'逆行列係数表（開放型）(37部門)'!I$10</f>
        <v>2.1153268156593961E-5</v>
      </c>
      <c r="J35" s="264">
        <f>'逆行列係数表（開放型）(37部門)'!J35/'逆行列係数表（開放型）(37部門)'!J$11</f>
        <v>2.7745045339071611E-5</v>
      </c>
      <c r="K35" s="264">
        <f>'逆行列係数表（開放型）(37部門)'!K35/'逆行列係数表（開放型）(37部門)'!K$12</f>
        <v>8.3143549948520263E-5</v>
      </c>
      <c r="L35" s="264">
        <f>'逆行列係数表（開放型）(37部門)'!L35/'逆行列係数表（開放型）(37部門)'!L$13</f>
        <v>2.6581951496540709E-5</v>
      </c>
      <c r="M35" s="264">
        <f>'逆行列係数表（開放型）(37部門)'!M35/'逆行列係数表（開放型）(37部門)'!M$14</f>
        <v>4.9811419793892371E-5</v>
      </c>
      <c r="N35" s="264">
        <f>'逆行列係数表（開放型）(37部門)'!N35/'逆行列係数表（開放型）(37部門)'!N$15</f>
        <v>4.0017935789604958E-5</v>
      </c>
      <c r="O35" s="264">
        <f>'逆行列係数表（開放型）(37部門)'!O35/'逆行列係数表（開放型）(37部門)'!O$16</f>
        <v>3.4834047341114805E-5</v>
      </c>
      <c r="P35" s="264">
        <f>'逆行列係数表（開放型）(37部門)'!P35/'逆行列係数表（開放型）(37部門)'!P$17</f>
        <v>3.0159302841602616E-5</v>
      </c>
      <c r="Q35" s="264">
        <f>'逆行列係数表（開放型）(37部門)'!Q35/'逆行列係数表（開放型）(37部門)'!Q$18</f>
        <v>2.9939682550939927E-5</v>
      </c>
      <c r="R35" s="264">
        <f>'逆行列係数表（開放型）(37部門)'!R35/'逆行列係数表（開放型）(37部門)'!R$19</f>
        <v>2.2631831458337063E-5</v>
      </c>
      <c r="S35" s="264">
        <f>'逆行列係数表（開放型）(37部門)'!S35/'逆行列係数表（開放型）(37部門)'!S$20</f>
        <v>3.3455061752404484E-5</v>
      </c>
      <c r="T35" s="264">
        <f>'逆行列係数表（開放型）(37部門)'!T35/'逆行列係数表（開放型）(37部門)'!T$21</f>
        <v>2.7198859416891066E-5</v>
      </c>
      <c r="U35" s="264">
        <f>'逆行列係数表（開放型）(37部門)'!U35/'逆行列係数表（開放型）(37部門)'!U$22</f>
        <v>2.6483019966227856E-5</v>
      </c>
      <c r="V35" s="264">
        <f>'逆行列係数表（開放型）(37部門)'!V35/'逆行列係数表（開放型）(37部門)'!V$23</f>
        <v>1.0803957068768809E-4</v>
      </c>
      <c r="W35" s="264">
        <f>'逆行列係数表（開放型）(37部門)'!W35/'逆行列係数表（開放型）(37部門)'!W$24</f>
        <v>5.5883055153914368E-5</v>
      </c>
      <c r="X35" s="264">
        <f>'逆行列係数表（開放型）(37部門)'!X35/'逆行列係数表（開放型）(37部門)'!X$25</f>
        <v>3.7475728869540599E-5</v>
      </c>
      <c r="Y35" s="264">
        <f>'逆行列係数表（開放型）(37部門)'!Y35/'逆行列係数表（開放型）(37部門)'!Y$26</f>
        <v>1.2128067300798522E-4</v>
      </c>
      <c r="Z35" s="264">
        <f>'逆行列係数表（開放型）(37部門)'!Z35/'逆行列係数表（開放型）(37部門)'!Z$27</f>
        <v>7.2157233311149094E-5</v>
      </c>
      <c r="AA35" s="264">
        <f>'逆行列係数表（開放型）(37部門)'!AA35/'逆行列係数表（開放型）(37部門)'!AA$28</f>
        <v>7.7162031422900703E-5</v>
      </c>
      <c r="AB35" s="264">
        <f>'逆行列係数表（開放型）(37部門)'!AB35/'逆行列係数表（開放型）(37部門)'!AB$29</f>
        <v>1.3205344992021247E-4</v>
      </c>
      <c r="AC35" s="264">
        <f>'逆行列係数表（開放型）(37部門)'!AC35/'逆行列係数表（開放型）(37部門)'!AC$30</f>
        <v>1.9107372663292425E-5</v>
      </c>
      <c r="AD35" s="264">
        <f>'逆行列係数表（開放型）(37部門)'!AD35/'逆行列係数表（開放型）(37部門)'!AD$31</f>
        <v>8.2891532663747223E-4</v>
      </c>
      <c r="AE35" s="264">
        <f>'逆行列係数表（開放型）(37部門)'!AE35/'逆行列係数表（開放型）(37部門)'!AE$32</f>
        <v>4.008479212563374E-4</v>
      </c>
      <c r="AF35" s="264">
        <f>'逆行列係数表（開放型）(37部門)'!AF35/'逆行列係数表（開放型）(37部門)'!AF$33</f>
        <v>6.1666396767316026E-5</v>
      </c>
      <c r="AG35" s="264">
        <f>'逆行列係数表（開放型）(37部門)'!AG35/'逆行列係数表（開放型）(37部門)'!AG$34</f>
        <v>5.348200222829095E-5</v>
      </c>
      <c r="AH35" s="264">
        <f>'逆行列係数表（開放型）(37部門)'!AH35/'逆行列係数表（開放型）(37部門)'!AH$35</f>
        <v>1</v>
      </c>
      <c r="AI35" s="264">
        <f>'逆行列係数表（開放型）(37部門)'!AI35/'逆行列係数表（開放型）(37部門)'!AI$36</f>
        <v>4.9787354232971382E-5</v>
      </c>
      <c r="AJ35" s="264">
        <f>'逆行列係数表（開放型）(37部門)'!AJ35/'逆行列係数表（開放型）(37部門)'!AJ$37</f>
        <v>6.0548486531852089E-5</v>
      </c>
      <c r="AK35" s="264">
        <f>'逆行列係数表（開放型）(37部門)'!AK35/'逆行列係数表（開放型）(37部門)'!AK$38</f>
        <v>2.7192048352308923E-4</v>
      </c>
      <c r="AL35" s="264">
        <f>'逆行列係数表（開放型）(37部門)'!AL35/'逆行列係数表（開放型）(37部門)'!AL$39</f>
        <v>8.0735071949547156E-5</v>
      </c>
      <c r="AM35" s="264">
        <f>'逆行列係数表（開放型）(37部門)'!AM35/'逆行列係数表（開放型）(37部門)'!AM$40</f>
        <v>2.5800637862909739E-4</v>
      </c>
      <c r="AN35" s="265">
        <f t="shared" si="0"/>
        <v>1.0035604443487254</v>
      </c>
      <c r="AO35" s="265">
        <f t="shared" si="1"/>
        <v>0.76825806016015452</v>
      </c>
    </row>
    <row r="36" spans="1:41" ht="14.25">
      <c r="A36" s="282" t="s">
        <v>279</v>
      </c>
      <c r="B36" s="283" t="s">
        <v>352</v>
      </c>
      <c r="C36" s="266">
        <f>'逆行列係数表（開放型）(37部門)'!C36/'逆行列係数表（開放型）(37部門)'!C$4</f>
        <v>2.480285745902026E-3</v>
      </c>
      <c r="D36" s="264">
        <f>'逆行列係数表（開放型）(37部門)'!D36/'逆行列係数表（開放型）(37部門)'!D$5</f>
        <v>2.5720405070589502E-3</v>
      </c>
      <c r="E36" s="264">
        <f>'逆行列係数表（開放型）(37部門)'!E36/'逆行列係数表（開放型）(37部門)'!E$6</f>
        <v>1.2913640717214536E-3</v>
      </c>
      <c r="F36" s="264">
        <f>'逆行列係数表（開放型）(37部門)'!F36/'逆行列係数表（開放型）(37部門)'!F$7</f>
        <v>1.9038567537987255E-3</v>
      </c>
      <c r="G36" s="264">
        <f>'逆行列係数表（開放型）(37部門)'!G36/'逆行列係数表（開放型）(37部門)'!G$8</f>
        <v>1.3875852094831615E-3</v>
      </c>
      <c r="H36" s="264">
        <f>'逆行列係数表（開放型）(37部門)'!H36/'逆行列係数表（開放型）(37部門)'!H$9</f>
        <v>9.9073519686834277E-4</v>
      </c>
      <c r="I36" s="264">
        <f>'逆行列係数表（開放型）(37部門)'!I36/'逆行列係数表（開放型）(37部門)'!I$10</f>
        <v>2.8691657925385562E-4</v>
      </c>
      <c r="J36" s="264">
        <f>'逆行列係数表（開放型）(37部門)'!J36/'逆行列係数表（開放型）(37部門)'!J$11</f>
        <v>7.4759209187780977E-4</v>
      </c>
      <c r="K36" s="264">
        <f>'逆行列係数表（開放型）(37部門)'!K36/'逆行列係数表（開放型）(37部門)'!K$12</f>
        <v>1.1081675573653609E-3</v>
      </c>
      <c r="L36" s="264">
        <f>'逆行列係数表（開放型）(37部門)'!L36/'逆行列係数表（開放型）(37部門)'!L$13</f>
        <v>9.251230269447931E-4</v>
      </c>
      <c r="M36" s="264">
        <f>'逆行列係数表（開放型）(37部門)'!M36/'逆行列係数表（開放型）(37部門)'!M$14</f>
        <v>6.0715268342605958E-4</v>
      </c>
      <c r="N36" s="264">
        <f>'逆行列係数表（開放型）(37部門)'!N36/'逆行列係数表（開放型）(37部門)'!N$15</f>
        <v>7.516545517630796E-4</v>
      </c>
      <c r="O36" s="264">
        <f>'逆行列係数表（開放型）(37部門)'!O36/'逆行列係数表（開放型）(37部門)'!O$16</f>
        <v>3.1716254133447742E-3</v>
      </c>
      <c r="P36" s="264">
        <f>'逆行列係数表（開放型）(37部門)'!P36/'逆行列係数表（開放型）(37部門)'!P$17</f>
        <v>7.5925939298901457E-4</v>
      </c>
      <c r="Q36" s="264">
        <f>'逆行列係数表（開放型）(37部門)'!Q36/'逆行列係数表（開放型）(37部門)'!Q$18</f>
        <v>7.6532202349668119E-4</v>
      </c>
      <c r="R36" s="264">
        <f>'逆行列係数表（開放型）(37部門)'!R36/'逆行列係数表（開放型）(37部門)'!R$19</f>
        <v>6.0474456126500317E-4</v>
      </c>
      <c r="S36" s="264">
        <f>'逆行列係数表（開放型）(37部門)'!S36/'逆行列係数表（開放型）(37部門)'!S$20</f>
        <v>5.443584537026192E-4</v>
      </c>
      <c r="T36" s="264">
        <f>'逆行列係数表（開放型）(37部門)'!T36/'逆行列係数表（開放型）(37部門)'!T$21</f>
        <v>4.7097156075999463E-4</v>
      </c>
      <c r="U36" s="264">
        <f>'逆行列係数表（開放型）(37部門)'!U36/'逆行列係数表（開放型）(37部門)'!U$22</f>
        <v>4.5178671310939448E-4</v>
      </c>
      <c r="V36" s="264">
        <f>'逆行列係数表（開放型）(37部門)'!V36/'逆行列係数表（開放型）(37部門)'!V$23</f>
        <v>1.7418345865393618E-3</v>
      </c>
      <c r="W36" s="264">
        <f>'逆行列係数表（開放型）(37部門)'!W36/'逆行列係数表（開放型）(37部門)'!W$24</f>
        <v>1.2471285711420548E-3</v>
      </c>
      <c r="X36" s="264">
        <f>'逆行列係数表（開放型）(37部門)'!X36/'逆行列係数表（開放型）(37部門)'!X$25</f>
        <v>2.0043363217685335E-3</v>
      </c>
      <c r="Y36" s="264">
        <f>'逆行列係数表（開放型）(37部門)'!Y36/'逆行列係数表（開放型）(37部門)'!Y$26</f>
        <v>5.9638866443721969E-3</v>
      </c>
      <c r="Z36" s="264">
        <f>'逆行列係数表（開放型）(37部門)'!Z36/'逆行列係数表（開放型）(37部門)'!Z$27</f>
        <v>2.1410306692594429E-3</v>
      </c>
      <c r="AA36" s="264">
        <f>'逆行列係数表（開放型）(37部門)'!AA36/'逆行列係数表（開放型）(37部門)'!AA$28</f>
        <v>1.0202644730186406E-3</v>
      </c>
      <c r="AB36" s="264">
        <f>'逆行列係数表（開放型）(37部門)'!AB36/'逆行列係数表（開放型）(37部門)'!AB$29</f>
        <v>3.1517540435850307E-3</v>
      </c>
      <c r="AC36" s="264">
        <f>'逆行列係数表（開放型）(37部門)'!AC36/'逆行列係数表（開放型）(37部門)'!AC$30</f>
        <v>4.0107273728238351E-4</v>
      </c>
      <c r="AD36" s="264">
        <f>'逆行列係数表（開放型）(37部門)'!AD36/'逆行列係数表（開放型）(37部門)'!AD$31</f>
        <v>1.8439408102479198E-3</v>
      </c>
      <c r="AE36" s="264">
        <f>'逆行列係数表（開放型）(37部門)'!AE36/'逆行列係数表（開放型）(37部門)'!AE$32</f>
        <v>1.4394942613175782E-3</v>
      </c>
      <c r="AF36" s="264">
        <f>'逆行列係数表（開放型）(37部門)'!AF36/'逆行列係数表（開放型）(37部門)'!AF$33</f>
        <v>4.4631893274304737E-4</v>
      </c>
      <c r="AG36" s="264">
        <f>'逆行列係数表（開放型）(37部門)'!AG36/'逆行列係数表（開放型）(37部門)'!AG$34</f>
        <v>2.1099197687410448E-3</v>
      </c>
      <c r="AH36" s="264">
        <f>'逆行列係数表（開放型）(37部門)'!AH36/'逆行列係数表（開放型）(37部門)'!AH$35</f>
        <v>1.3459846440971735E-3</v>
      </c>
      <c r="AI36" s="264">
        <f>'逆行列係数表（開放型）(37部門)'!AI36/'逆行列係数表（開放型）(37部門)'!AI$36</f>
        <v>1</v>
      </c>
      <c r="AJ36" s="264">
        <f>'逆行列係数表（開放型）(37部門)'!AJ36/'逆行列係数表（開放型）(37部門)'!AJ$37</f>
        <v>2.1292312193094479E-3</v>
      </c>
      <c r="AK36" s="264">
        <f>'逆行列係数表（開放型）(37部門)'!AK36/'逆行列係数表（開放型）(37部門)'!AK$38</f>
        <v>3.1598577922805522E-3</v>
      </c>
      <c r="AL36" s="264">
        <f>'逆行列係数表（開放型）(37部門)'!AL36/'逆行列係数表（開放型）(37部門)'!AL$39</f>
        <v>6.2290093465293362E-4</v>
      </c>
      <c r="AM36" s="264">
        <f>'逆行列係数表（開放型）(37部門)'!AM36/'逆行列係数表（開放型）(37部門)'!AM$40</f>
        <v>8.4989694248814216E-4</v>
      </c>
      <c r="AN36" s="265">
        <f t="shared" si="0"/>
        <v>1.0534393954469767</v>
      </c>
      <c r="AO36" s="265">
        <f t="shared" si="1"/>
        <v>0.80644201452917519</v>
      </c>
    </row>
    <row r="37" spans="1:41" ht="14.25">
      <c r="A37" s="282" t="s">
        <v>280</v>
      </c>
      <c r="B37" s="283" t="s">
        <v>24</v>
      </c>
      <c r="C37" s="266">
        <f>'逆行列係数表（開放型）(37部門)'!C37/'逆行列係数表（開放型）(37部門)'!C$4</f>
        <v>3.5959158220186152E-2</v>
      </c>
      <c r="D37" s="264">
        <f>'逆行列係数表（開放型）(37部門)'!D37/'逆行列係数表（開放型）(37部門)'!D$5</f>
        <v>6.1520426285696421E-2</v>
      </c>
      <c r="E37" s="264">
        <f>'逆行列係数表（開放型）(37部門)'!E37/'逆行列係数表（開放型）(37部門)'!E$6</f>
        <v>5.1031518910836897E-2</v>
      </c>
      <c r="F37" s="264">
        <f>'逆行列係数表（開放型）(37部門)'!F37/'逆行列係数表（開放型）(37部門)'!F$7</f>
        <v>6.7921333860810437E-2</v>
      </c>
      <c r="G37" s="264">
        <f>'逆行列係数表（開放型）(37部門)'!G37/'逆行列係数表（開放型）(37部門)'!G$8</f>
        <v>4.0429111865680933E-2</v>
      </c>
      <c r="H37" s="264">
        <f>'逆行列係数表（開放型）(37部門)'!H37/'逆行列係数表（開放型）(37部門)'!H$9</f>
        <v>3.8626505018022485E-2</v>
      </c>
      <c r="I37" s="264">
        <f>'逆行列係数表（開放型）(37部門)'!I37/'逆行列係数表（開放型）(37部門)'!I$10</f>
        <v>9.9635564236386833E-3</v>
      </c>
      <c r="J37" s="264">
        <f>'逆行列係数表（開放型）(37部門)'!J37/'逆行列係数表（開放型）(37部門)'!J$11</f>
        <v>5.2677547969435079E-2</v>
      </c>
      <c r="K37" s="264">
        <f>'逆行列係数表（開放型）(37部門)'!K37/'逆行列係数表（開放型）(37部門)'!K$12</f>
        <v>7.3714213837521525E-2</v>
      </c>
      <c r="L37" s="264">
        <f>'逆行列係数表（開放型）(37部門)'!L37/'逆行列係数表（開放型）(37部門)'!L$13</f>
        <v>1.8258222462189624E-2</v>
      </c>
      <c r="M37" s="264">
        <f>'逆行列係数表（開放型）(37部門)'!M37/'逆行列係数表（開放型）(37部門)'!M$14</f>
        <v>2.1924298424638698E-2</v>
      </c>
      <c r="N37" s="264">
        <f>'逆行列係数表（開放型）(37部門)'!N37/'逆行列係数表（開放型）(37部門)'!N$15</f>
        <v>4.4655993835990546E-2</v>
      </c>
      <c r="O37" s="264">
        <f>'逆行列係数表（開放型）(37部門)'!O37/'逆行列係数表（開放型）(37部門)'!O$16</f>
        <v>5.103997541454635E-2</v>
      </c>
      <c r="P37" s="264">
        <f>'逆行列係数表（開放型）(37部門)'!P37/'逆行列係数表（開放型）(37部門)'!P$17</f>
        <v>4.5784972580251028E-2</v>
      </c>
      <c r="Q37" s="264">
        <f>'逆行列係数表（開放型）(37部門)'!Q37/'逆行列係数表（開放型）(37部門)'!Q$18</f>
        <v>4.2406921461921709E-2</v>
      </c>
      <c r="R37" s="264">
        <f>'逆行列係数表（開放型）(37部門)'!R37/'逆行列係数表（開放型）(37部門)'!R$19</f>
        <v>4.8151895671019511E-2</v>
      </c>
      <c r="S37" s="264">
        <f>'逆行列係数表（開放型）(37部門)'!S37/'逆行列係数表（開放型）(37部門)'!S$20</f>
        <v>4.6572776589133877E-2</v>
      </c>
      <c r="T37" s="264">
        <f>'逆行列係数表（開放型）(37部門)'!T37/'逆行列係数表（開放型）(37部門)'!T$21</f>
        <v>4.2758663884603407E-2</v>
      </c>
      <c r="U37" s="264">
        <f>'逆行列係数表（開放型）(37部門)'!U37/'逆行列係数表（開放型）(37部門)'!U$22</f>
        <v>3.640714042097009E-2</v>
      </c>
      <c r="V37" s="264">
        <f>'逆行列係数表（開放型）(37部門)'!V37/'逆行列係数表（開放型）(37部門)'!V$23</f>
        <v>6.4544815927406712E-2</v>
      </c>
      <c r="W37" s="264">
        <f>'逆行列係数表（開放型）(37部門)'!W37/'逆行列係数表（開放型）(37部門)'!W$24</f>
        <v>0.10389773573136976</v>
      </c>
      <c r="X37" s="264">
        <f>'逆行列係数表（開放型）(37部門)'!X37/'逆行列係数表（開放型）(37部門)'!X$25</f>
        <v>0.10132981576887318</v>
      </c>
      <c r="Y37" s="264">
        <f>'逆行列係数表（開放型）(37部門)'!Y37/'逆行列係数表（開放型）(37部門)'!Y$26</f>
        <v>0.14484424500627943</v>
      </c>
      <c r="Z37" s="264">
        <f>'逆行列係数表（開放型）(37部門)'!Z37/'逆行列係数表（開放型）(37部門)'!Z$27</f>
        <v>7.1358571988415415E-2</v>
      </c>
      <c r="AA37" s="264">
        <f>'逆行列係数表（開放型）(37部門)'!AA37/'逆行列係数表（開放型）(37部門)'!AA$28</f>
        <v>8.6121254715871037E-2</v>
      </c>
      <c r="AB37" s="264">
        <f>'逆行列係数表（開放型）(37部門)'!AB37/'逆行列係数表（開放型）(37部門)'!AB$29</f>
        <v>0.10473761166624883</v>
      </c>
      <c r="AC37" s="264">
        <f>'逆行列係数表（開放型）(37部門)'!AC37/'逆行列係数表（開放型）(37部門)'!AC$30</f>
        <v>2.3374712618789723E-2</v>
      </c>
      <c r="AD37" s="264">
        <f>'逆行列係数表（開放型）(37部門)'!AD37/'逆行列係数表（開放型）(37部門)'!AD$31</f>
        <v>0.12027402769651493</v>
      </c>
      <c r="AE37" s="264">
        <f>'逆行列係数表（開放型）(37部門)'!AE37/'逆行列係数表（開放型）(37部門)'!AE$32</f>
        <v>0.1211182675468692</v>
      </c>
      <c r="AF37" s="264">
        <f>'逆行列係数表（開放型）(37部門)'!AF37/'逆行列係数表（開放型）(37部門)'!AF$33</f>
        <v>9.2572590838975524E-2</v>
      </c>
      <c r="AG37" s="264">
        <f>'逆行列係数表（開放型）(37部門)'!AG37/'逆行列係数表（開放型）(37部門)'!AG$34</f>
        <v>0.10197446606027022</v>
      </c>
      <c r="AH37" s="264">
        <f>'逆行列係数表（開放型）(37部門)'!AH37/'逆行列係数表（開放型）(37部門)'!AH$35</f>
        <v>5.3525181859472235E-2</v>
      </c>
      <c r="AI37" s="264">
        <f>'逆行列係数表（開放型）(37部門)'!AI37/'逆行列係数表（開放型）(37部門)'!AI$36</f>
        <v>6.6102133444504274E-2</v>
      </c>
      <c r="AJ37" s="264">
        <f>'逆行列係数表（開放型）(37部門)'!AJ37/'逆行列係数表（開放型）(37部門)'!AJ$37</f>
        <v>1</v>
      </c>
      <c r="AK37" s="264">
        <f>'逆行列係数表（開放型）(37部門)'!AK37/'逆行列係数表（開放型）(37部門)'!AK$38</f>
        <v>4.5883029787378862E-2</v>
      </c>
      <c r="AL37" s="264">
        <f>'逆行列係数表（開放型）(37部門)'!AL37/'逆行列係数表（開放型）(37部門)'!AL$39</f>
        <v>3.4709307271114057E-2</v>
      </c>
      <c r="AM37" s="264">
        <f>'逆行列係数表（開放型）(37部門)'!AM37/'逆行列係数表（開放型）(37部門)'!AM$40</f>
        <v>6.7363476749507309E-2</v>
      </c>
      <c r="AN37" s="265">
        <f t="shared" si="0"/>
        <v>3.2335354778149537</v>
      </c>
      <c r="AO37" s="265">
        <f t="shared" si="1"/>
        <v>2.4753762542497419</v>
      </c>
    </row>
    <row r="38" spans="1:41" ht="14.25">
      <c r="A38" s="282" t="s">
        <v>281</v>
      </c>
      <c r="B38" s="283" t="s">
        <v>25</v>
      </c>
      <c r="C38" s="266">
        <f>'逆行列係数表（開放型）(37部門)'!C38/'逆行列係数表（開放型）(37部門)'!C$4</f>
        <v>1.7253398388863699E-3</v>
      </c>
      <c r="D38" s="264">
        <f>'逆行列係数表（開放型）(37部門)'!D38/'逆行列係数表（開放型）(37部門)'!D$5</f>
        <v>4.5307107116347576E-4</v>
      </c>
      <c r="E38" s="264">
        <f>'逆行列係数表（開放型）(37部門)'!E38/'逆行列係数表（開放型）(37部門)'!E$6</f>
        <v>5.2149321541914817E-4</v>
      </c>
      <c r="F38" s="264">
        <f>'逆行列係数表（開放型）(37部門)'!F38/'逆行列係数表（開放型）(37部門)'!F$7</f>
        <v>4.4677231901053133E-4</v>
      </c>
      <c r="G38" s="264">
        <f>'逆行列係数表（開放型）(37部門)'!G38/'逆行列係数表（開放型）(37部門)'!G$8</f>
        <v>3.4577918064403537E-4</v>
      </c>
      <c r="H38" s="264">
        <f>'逆行列係数表（開放型）(37部門)'!H38/'逆行列係数表（開放型）(37部門)'!H$9</f>
        <v>2.7094327983398031E-4</v>
      </c>
      <c r="I38" s="264">
        <f>'逆行列係数表（開放型）(37部門)'!I38/'逆行列係数表（開放型）(37部門)'!I$10</f>
        <v>8.3429989595034149E-5</v>
      </c>
      <c r="J38" s="264">
        <f>'逆行列係数表（開放型）(37部門)'!J38/'逆行列係数表（開放型）(37部門)'!J$11</f>
        <v>2.6258429547934076E-4</v>
      </c>
      <c r="K38" s="264">
        <f>'逆行列係数表（開放型）(37部門)'!K38/'逆行列係数表（開放型）(37部門)'!K$12</f>
        <v>5.5606525870943886E-4</v>
      </c>
      <c r="L38" s="264">
        <f>'逆行列係数表（開放型）(37部門)'!L38/'逆行列係数表（開放型）(37部門)'!L$13</f>
        <v>1.3558472768950832E-4</v>
      </c>
      <c r="M38" s="264">
        <f>'逆行列係数表（開放型）(37部門)'!M38/'逆行列係数表（開放型）(37部門)'!M$14</f>
        <v>1.3037520078724296E-4</v>
      </c>
      <c r="N38" s="264">
        <f>'逆行列係数表（開放型）(37部門)'!N38/'逆行列係数表（開放型）(37部門)'!N$15</f>
        <v>2.7171895169594758E-4</v>
      </c>
      <c r="O38" s="264">
        <f>'逆行列係数表（開放型）(37部門)'!O38/'逆行列係数表（開放型）(37部門)'!O$16</f>
        <v>3.5226601775300345E-4</v>
      </c>
      <c r="P38" s="264">
        <f>'逆行列係数表（開放型）(37部門)'!P38/'逆行列係数表（開放型）(37部門)'!P$17</f>
        <v>3.0796238421311147E-4</v>
      </c>
      <c r="Q38" s="264">
        <f>'逆行列係数表（開放型）(37部門)'!Q38/'逆行列係数表（開放型）(37部門)'!Q$18</f>
        <v>2.5172844830670757E-4</v>
      </c>
      <c r="R38" s="264">
        <f>'逆行列係数表（開放型）(37部門)'!R38/'逆行列係数表（開放型）(37部門)'!R$19</f>
        <v>4.4781030412464906E-4</v>
      </c>
      <c r="S38" s="264">
        <f>'逆行列係数表（開放型）(37部門)'!S38/'逆行列係数表（開放型）(37部門)'!S$20</f>
        <v>3.0630397070425787E-4</v>
      </c>
      <c r="T38" s="264">
        <f>'逆行列係数表（開放型）(37部門)'!T38/'逆行列係数表（開放型）(37部門)'!T$21</f>
        <v>3.0129074748898142E-4</v>
      </c>
      <c r="U38" s="264">
        <f>'逆行列係数表（開放型）(37部門)'!U38/'逆行列係数表（開放型）(37部門)'!U$22</f>
        <v>2.4334610723525783E-4</v>
      </c>
      <c r="V38" s="264">
        <f>'逆行列係数表（開放型）(37部門)'!V38/'逆行列係数表（開放型）(37部門)'!V$23</f>
        <v>6.6870230764065446E-4</v>
      </c>
      <c r="W38" s="264">
        <f>'逆行列係数表（開放型）(37部門)'!W38/'逆行列係数表（開放型）(37部門)'!W$24</f>
        <v>5.946018774589068E-4</v>
      </c>
      <c r="X38" s="264">
        <f>'逆行列係数表（開放型）(37部門)'!X38/'逆行列係数表（開放型）(37部門)'!X$25</f>
        <v>3.6671352459060496E-4</v>
      </c>
      <c r="Y38" s="264">
        <f>'逆行列係数表（開放型）(37部門)'!Y38/'逆行列係数表（開放型）(37部門)'!Y$26</f>
        <v>7.4617358354166371E-4</v>
      </c>
      <c r="Z38" s="264">
        <f>'逆行列係数表（開放型）(37部門)'!Z38/'逆行列係数表（開放型）(37部門)'!Z$27</f>
        <v>3.0381697067581831E-4</v>
      </c>
      <c r="AA38" s="264">
        <f>'逆行列係数表（開放型）(37部門)'!AA38/'逆行列係数表（開放型）(37部門)'!AA$28</f>
        <v>8.4978355084465375E-4</v>
      </c>
      <c r="AB38" s="264">
        <f>'逆行列係数表（開放型）(37部門)'!AB38/'逆行列係数表（開放型）(37部門)'!AB$29</f>
        <v>5.9070363671212241E-4</v>
      </c>
      <c r="AC38" s="264">
        <f>'逆行列係数表（開放型）(37部門)'!AC38/'逆行列係数表（開放型）(37部門)'!AC$30</f>
        <v>5.9902195541883458E-4</v>
      </c>
      <c r="AD38" s="264">
        <f>'逆行列係数表（開放型）(37部門)'!AD38/'逆行列係数表（開放型）(37部門)'!AD$31</f>
        <v>7.113230601544329E-4</v>
      </c>
      <c r="AE38" s="264">
        <f>'逆行列係数表（開放型）(37部門)'!AE38/'逆行列係数表（開放型）(37部門)'!AE$32</f>
        <v>4.8194235286710529E-3</v>
      </c>
      <c r="AF38" s="264">
        <f>'逆行列係数表（開放型）(37部門)'!AF38/'逆行列係数表（開放型）(37部門)'!AF$33</f>
        <v>6.4497160751482744E-4</v>
      </c>
      <c r="AG38" s="264">
        <f>'逆行列係数表（開放型）(37部門)'!AG38/'逆行列係数表（開放型）(37部門)'!AG$34</f>
        <v>9.3232125700537499E-3</v>
      </c>
      <c r="AH38" s="264">
        <f>'逆行列係数表（開放型）(37部門)'!AH38/'逆行列係数表（開放型）(37部門)'!AH$35</f>
        <v>2.0001567616409029E-2</v>
      </c>
      <c r="AI38" s="264">
        <f>'逆行列係数表（開放型）(37部門)'!AI38/'逆行列係数表（開放型）(37部門)'!AI$36</f>
        <v>1.7149022420676985E-3</v>
      </c>
      <c r="AJ38" s="264">
        <f>'逆行列係数表（開放型）(37部門)'!AJ38/'逆行列係数表（開放型）(37部門)'!AJ$37</f>
        <v>1.7794644696674283E-3</v>
      </c>
      <c r="AK38" s="264">
        <f>'逆行列係数表（開放型）(37部門)'!AK38/'逆行列係数表（開放型）(37部門)'!AK$38</f>
        <v>1</v>
      </c>
      <c r="AL38" s="264">
        <f>'逆行列係数表（開放型）(37部門)'!AL38/'逆行列係数表（開放型）(37部門)'!AL$39</f>
        <v>3.0314377238477286E-4</v>
      </c>
      <c r="AM38" s="264">
        <f>'逆行列係数表（開放型）(37部門)'!AM38/'逆行列係数表（開放型）(37部門)'!AM$40</f>
        <v>4.218642513582482E-3</v>
      </c>
      <c r="AN38" s="265">
        <f t="shared" si="0"/>
        <v>1.0556500340961288</v>
      </c>
      <c r="AO38" s="265">
        <f t="shared" si="1"/>
        <v>0.80813433009409841</v>
      </c>
    </row>
    <row r="39" spans="1:41" ht="14.25">
      <c r="A39" s="282" t="s">
        <v>282</v>
      </c>
      <c r="B39" s="283" t="s">
        <v>46</v>
      </c>
      <c r="C39" s="266">
        <f>'逆行列係数表（開放型）(37部門)'!C39/'逆行列係数表（開放型）(37部門)'!C$4</f>
        <v>8.8302441305834192E-4</v>
      </c>
      <c r="D39" s="264">
        <f>'逆行列係数表（開放型）(37部門)'!D39/'逆行列係数表（開放型）(37部門)'!D$5</f>
        <v>1.7924450567968768E-3</v>
      </c>
      <c r="E39" s="264">
        <f>'逆行列係数表（開放型）(37部門)'!E39/'逆行列係数表（開放型）(37部門)'!E$6</f>
        <v>1.1672035637928337E-3</v>
      </c>
      <c r="F39" s="264">
        <f>'逆行列係数表（開放型）(37部門)'!F39/'逆行列係数表（開放型）(37部門)'!F$7</f>
        <v>1.8575048992399118E-3</v>
      </c>
      <c r="G39" s="264">
        <f>'逆行列係数表（開放型）(37部門)'!G39/'逆行列係数表（開放型）(37部門)'!G$8</f>
        <v>1.0809464034617199E-3</v>
      </c>
      <c r="H39" s="264">
        <f>'逆行列係数表（開放型）(37部門)'!H39/'逆行列係数表（開放型）(37部門)'!H$9</f>
        <v>6.5688841546167494E-4</v>
      </c>
      <c r="I39" s="264">
        <f>'逆行列係数表（開放型）(37部門)'!I39/'逆行列係数表（開放型）(37部門)'!I$10</f>
        <v>1.2090128057418288E-4</v>
      </c>
      <c r="J39" s="264">
        <f>'逆行列係数表（開放型）(37部門)'!J39/'逆行列係数表（開放型）(37部門)'!J$11</f>
        <v>4.8867628097881981E-4</v>
      </c>
      <c r="K39" s="264">
        <f>'逆行列係数表（開放型）(37部門)'!K39/'逆行列係数表（開放型）(37部門)'!K$12</f>
        <v>1.3535634747311668E-3</v>
      </c>
      <c r="L39" s="264">
        <f>'逆行列係数表（開放型）(37部門)'!L39/'逆行列係数表（開放型）(37部門)'!L$13</f>
        <v>2.7889410208844503E-4</v>
      </c>
      <c r="M39" s="264">
        <f>'逆行列係数表（開放型）(37部門)'!M39/'逆行列係数表（開放型）(37部門)'!M$14</f>
        <v>3.5005630612568449E-4</v>
      </c>
      <c r="N39" s="264">
        <f>'逆行列係数表（開放型）(37部門)'!N39/'逆行列係数表（開放型）(37部門)'!N$15</f>
        <v>9.102058447430023E-4</v>
      </c>
      <c r="O39" s="264">
        <f>'逆行列係数表（開放型）(37部門)'!O39/'逆行列係数表（開放型）(37部門)'!O$16</f>
        <v>1.2051033957801193E-3</v>
      </c>
      <c r="P39" s="264">
        <f>'逆行列係数表（開放型）(37部門)'!P39/'逆行列係数表（開放型）(37部門)'!P$17</f>
        <v>1.2162103471099429E-3</v>
      </c>
      <c r="Q39" s="264">
        <f>'逆行列係数表（開放型）(37部門)'!Q39/'逆行列係数表（開放型）(37部門)'!Q$18</f>
        <v>1.0118843028730836E-3</v>
      </c>
      <c r="R39" s="264">
        <f>'逆行列係数表（開放型）(37部門)'!R39/'逆行列係数表（開放型）(37部門)'!R$19</f>
        <v>8.4092057272436445E-4</v>
      </c>
      <c r="S39" s="264">
        <f>'逆行列係数表（開放型）(37部門)'!S39/'逆行列係数表（開放型）(37部門)'!S$20</f>
        <v>1.2589595344446513E-3</v>
      </c>
      <c r="T39" s="264">
        <f>'逆行列係数表（開放型）(37部門)'!T39/'逆行列係数表（開放型）(37部門)'!T$21</f>
        <v>1.1999582504184942E-3</v>
      </c>
      <c r="U39" s="264">
        <f>'逆行列係数表（開放型）(37部門)'!U39/'逆行列係数表（開放型）(37部門)'!U$22</f>
        <v>5.3534908396673728E-4</v>
      </c>
      <c r="V39" s="264">
        <f>'逆行列係数表（開放型）(37部門)'!V39/'逆行列係数表（開放型）(37部門)'!V$23</f>
        <v>1.4529065298872885E-3</v>
      </c>
      <c r="W39" s="264">
        <f>'逆行列係数表（開放型）(37部門)'!W39/'逆行列係数表（開放型）(37部門)'!W$24</f>
        <v>1.2638627251026775E-3</v>
      </c>
      <c r="X39" s="264">
        <f>'逆行列係数表（開放型）(37部門)'!X39/'逆行列係数表（開放型）(37部門)'!X$25</f>
        <v>4.4712913334483934E-4</v>
      </c>
      <c r="Y39" s="264">
        <f>'逆行列係数表（開放型）(37部門)'!Y39/'逆行列係数表（開放型）(37部門)'!Y$26</f>
        <v>1.4006885512604049E-3</v>
      </c>
      <c r="Z39" s="264">
        <f>'逆行列係数表（開放型）(37部門)'!Z39/'逆行列係数表（開放型）(37部門)'!Z$27</f>
        <v>3.0008592163571547E-3</v>
      </c>
      <c r="AA39" s="264">
        <f>'逆行列係数表（開放型）(37部門)'!AA39/'逆行列係数表（開放型）(37部門)'!AA$28</f>
        <v>2.3249687994345027E-3</v>
      </c>
      <c r="AB39" s="264">
        <f>'逆行列係数表（開放型）(37部門)'!AB39/'逆行列係数表（開放型）(37部門)'!AB$29</f>
        <v>3.1093847807600523E-3</v>
      </c>
      <c r="AC39" s="264">
        <f>'逆行列係数表（開放型）(37部門)'!AC39/'逆行列係数表（開放型）(37部門)'!AC$30</f>
        <v>4.5227520856368073E-4</v>
      </c>
      <c r="AD39" s="264">
        <f>'逆行列係数表（開放型）(37部門)'!AD39/'逆行列係数表（開放型）(37部門)'!AD$31</f>
        <v>2.376109148413034E-3</v>
      </c>
      <c r="AE39" s="264">
        <f>'逆行列係数表（開放型）(37部門)'!AE39/'逆行列係数表（開放型）(37部門)'!AE$32</f>
        <v>2.2257332378785013E-3</v>
      </c>
      <c r="AF39" s="264">
        <f>'逆行列係数表（開放型）(37部門)'!AF39/'逆行列係数表（開放型）(37部門)'!AF$33</f>
        <v>3.2305399465815776E-3</v>
      </c>
      <c r="AG39" s="264">
        <f>'逆行列係数表（開放型）(37部門)'!AG39/'逆行列係数表（開放型）(37部門)'!AG$34</f>
        <v>4.1043248871579976E-3</v>
      </c>
      <c r="AH39" s="264">
        <f>'逆行列係数表（開放型）(37部門)'!AH39/'逆行列係数表（開放型）(37部門)'!AH$35</f>
        <v>2.5319240153188855E-3</v>
      </c>
      <c r="AI39" s="264">
        <f>'逆行列係数表（開放型）(37部門)'!AI39/'逆行列係数表（開放型）(37部門)'!AI$36</f>
        <v>3.7118399157151094E-3</v>
      </c>
      <c r="AJ39" s="264">
        <f>'逆行列係数表（開放型）(37部門)'!AJ39/'逆行列係数表（開放型）(37部門)'!AJ$37</f>
        <v>1.6903587275009496E-3</v>
      </c>
      <c r="AK39" s="264">
        <f>'逆行列係数表（開放型）(37部門)'!AK39/'逆行列係数表（開放型）(37部門)'!AK$38</f>
        <v>2.0081894110813799E-3</v>
      </c>
      <c r="AL39" s="264">
        <f>'逆行列係数表（開放型）(37部門)'!AL39/'逆行列係数表（開放型）(37部門)'!AL$39</f>
        <v>1</v>
      </c>
      <c r="AM39" s="264">
        <f>'逆行列係数表（開放型）(37部門)'!AM39/'逆行列係数表（開放型）(37部門)'!AM$40</f>
        <v>1.1152815302683642E-3</v>
      </c>
      <c r="AN39" s="265">
        <f t="shared" si="0"/>
        <v>1.0546550712929965</v>
      </c>
      <c r="AO39" s="265">
        <f t="shared" si="1"/>
        <v>0.80737265380706424</v>
      </c>
    </row>
    <row r="40" spans="1:41" ht="14.25">
      <c r="A40" s="282" t="s">
        <v>283</v>
      </c>
      <c r="B40" s="283" t="s">
        <v>47</v>
      </c>
      <c r="C40" s="266">
        <f>'逆行列係数表（開放型）(37部門)'!C40/'逆行列係数表（開放型）(37部門)'!C$4</f>
        <v>5.4424480338410939E-3</v>
      </c>
      <c r="D40" s="267">
        <f>'逆行列係数表（開放型）(37部門)'!D40/'逆行列係数表（開放型）(37部門)'!D$5</f>
        <v>8.7316715387316772E-3</v>
      </c>
      <c r="E40" s="264">
        <f>'逆行列係数表（開放型）(37部門)'!E40/'逆行列係数表（開放型）(37部門)'!E$6</f>
        <v>5.5645380818029888E-3</v>
      </c>
      <c r="F40" s="264">
        <f>'逆行列係数表（開放型）(37部門)'!F40/'逆行列係数表（開放型）(37部門)'!F$7</f>
        <v>5.5571491544965258E-3</v>
      </c>
      <c r="G40" s="264">
        <f>'逆行列係数表（開放型）(37部門)'!G40/'逆行列係数表（開放型）(37部門)'!G$8</f>
        <v>6.9773266799484706E-3</v>
      </c>
      <c r="H40" s="264">
        <f>'逆行列係数表（開放型）(37部門)'!H40/'逆行列係数表（開放型）(37部門)'!H$9</f>
        <v>1.5757886088064404E-3</v>
      </c>
      <c r="I40" s="264">
        <f>'逆行列係数表（開放型）(37部門)'!I40/'逆行列係数表（開放型）(37部門)'!I$10</f>
        <v>6.5151847346209735E-4</v>
      </c>
      <c r="J40" s="264">
        <f>'逆行列係数表（開放型）(37部門)'!J40/'逆行列係数表（開放型）(37部門)'!J$11</f>
        <v>3.1073527030735055E-3</v>
      </c>
      <c r="K40" s="264">
        <f>'逆行列係数表（開放型）(37部門)'!K40/'逆行列係数表（開放型）(37部門)'!K$12</f>
        <v>1.4922506518723556E-2</v>
      </c>
      <c r="L40" s="264">
        <f>'逆行列係数表（開放型）(37部門)'!L40/'逆行列係数表（開放型）(37部門)'!L$13</f>
        <v>4.1847578398305002E-3</v>
      </c>
      <c r="M40" s="264">
        <f>'逆行列係数表（開放型）(37部門)'!M40/'逆行列係数表（開放型）(37部門)'!M$14</f>
        <v>3.4490084729980408E-3</v>
      </c>
      <c r="N40" s="264">
        <f>'逆行列係数表（開放型）(37部門)'!N40/'逆行列係数表（開放型）(37部門)'!N$15</f>
        <v>6.8007630314042347E-3</v>
      </c>
      <c r="O40" s="264">
        <f>'逆行列係数表（開放型）(37部門)'!O40/'逆行列係数表（開放型）(37部門)'!O$16</f>
        <v>8.4386859331846593E-3</v>
      </c>
      <c r="P40" s="264">
        <f>'逆行列係数表（開放型）(37部門)'!P40/'逆行列係数表（開放型）(37部門)'!P$17</f>
        <v>7.5135654914236924E-3</v>
      </c>
      <c r="Q40" s="264">
        <f>'逆行列係数表（開放型）(37部門)'!Q40/'逆行列係数表（開放型）(37部門)'!Q$18</f>
        <v>3.1801961311918397E-3</v>
      </c>
      <c r="R40" s="264">
        <f>'逆行列係数表（開放型）(37部門)'!R40/'逆行列係数表（開放型）(37部門)'!R$19</f>
        <v>1.5830889773663375E-3</v>
      </c>
      <c r="S40" s="264">
        <f>'逆行列係数表（開放型）(37部門)'!S40/'逆行列係数表（開放型）(37部門)'!S$20</f>
        <v>4.9438608862891536E-3</v>
      </c>
      <c r="T40" s="264">
        <f>'逆行列係数表（開放型）(37部門)'!T40/'逆行列係数表（開放型）(37部門)'!T$21</f>
        <v>2.5342941955227151E-3</v>
      </c>
      <c r="U40" s="264">
        <f>'逆行列係数表（開放型）(37部門)'!U40/'逆行列係数表（開放型）(37部門)'!U$22</f>
        <v>2.1242143358694821E-3</v>
      </c>
      <c r="V40" s="264">
        <f>'逆行列係数表（開放型）(37部門)'!V40/'逆行列係数表（開放型）(37部門)'!V$23</f>
        <v>3.3279496492324328E-3</v>
      </c>
      <c r="W40" s="264">
        <f>'逆行列係数表（開放型）(37部門)'!W40/'逆行列係数表（開放型）(37部門)'!W$24</f>
        <v>1.4459262503672337E-2</v>
      </c>
      <c r="X40" s="264">
        <f>'逆行列係数表（開放型）(37部門)'!X40/'逆行列係数表（開放型）(37部門)'!X$25</f>
        <v>4.1700094000168154E-3</v>
      </c>
      <c r="Y40" s="264">
        <f>'逆行列係数表（開放型）(37部門)'!Y40/'逆行列係数表（開放型）(37部門)'!Y$26</f>
        <v>7.5646634131735354E-3</v>
      </c>
      <c r="Z40" s="264">
        <f>'逆行列係数表（開放型）(37部門)'!Z40/'逆行列係数表（開放型）(37部門)'!Z$27</f>
        <v>7.7888973447052447E-3</v>
      </c>
      <c r="AA40" s="264">
        <f>'逆行列係数表（開放型）(37部門)'!AA40/'逆行列係数表（開放型）(37部門)'!AA$28</f>
        <v>4.7929506436937674E-3</v>
      </c>
      <c r="AB40" s="264">
        <f>'逆行列係数表（開放型）(37部門)'!AB40/'逆行列係数表（開放型）(37部門)'!AB$29</f>
        <v>9.4329264933194542E-3</v>
      </c>
      <c r="AC40" s="264">
        <f>'逆行列係数表（開放型）(37部門)'!AC40/'逆行列係数表（開放型）(37部門)'!AC$30</f>
        <v>2.7963458869710144E-3</v>
      </c>
      <c r="AD40" s="264">
        <f>'逆行列係数表（開放型）(37部門)'!AD40/'逆行列係数表（開放型）(37部門)'!AD$31</f>
        <v>4.5860604022741874E-3</v>
      </c>
      <c r="AE40" s="264">
        <f>'逆行列係数表（開放型）(37部門)'!AE40/'逆行列係数表（開放型）(37部門)'!AE$32</f>
        <v>4.7761306920708745E-3</v>
      </c>
      <c r="AF40" s="264">
        <f>'逆行列係数表（開放型）(37部門)'!AF40/'逆行列係数表（開放型）(37部門)'!AF$33</f>
        <v>1.4921818938747368E-3</v>
      </c>
      <c r="AG40" s="264">
        <f>'逆行列係数表（開放型）(37部門)'!AG40/'逆行列係数表（開放型）(37部門)'!AG$34</f>
        <v>7.4375228004007971E-3</v>
      </c>
      <c r="AH40" s="264">
        <f>'逆行列係数表（開放型）(37部門)'!AH40/'逆行列係数表（開放型）(37部門)'!AH$35</f>
        <v>3.4275050960186405E-3</v>
      </c>
      <c r="AI40" s="264">
        <f>'逆行列係数表（開放型）(37部門)'!AI40/'逆行列係数表（開放型）(37部門)'!AI$36</f>
        <v>9.6275099960689402E-3</v>
      </c>
      <c r="AJ40" s="264">
        <f>'逆行列係数表（開放型）(37部門)'!AJ40/'逆行列係数表（開放型）(37部門)'!AJ$37</f>
        <v>3.829879152994542E-3</v>
      </c>
      <c r="AK40" s="264">
        <f>'逆行列係数表（開放型）(37部門)'!AK40/'逆行列係数表（開放型）(37部門)'!AK$38</f>
        <v>4.4508133839125759E-3</v>
      </c>
      <c r="AL40" s="264">
        <f>'逆行列係数表（開放型）(37部門)'!AL40/'逆行列係数表（開放型）(37部門)'!AL$39</f>
        <v>2.878711268287188E-3</v>
      </c>
      <c r="AM40" s="264">
        <f>'逆行列係数表（開放型）(37部門)'!AM40/'逆行列係数表（開放型）(37部門)'!AM$40</f>
        <v>1</v>
      </c>
      <c r="AN40" s="265">
        <f t="shared" si="0"/>
        <v>1.194122055108654</v>
      </c>
      <c r="AO40" s="265">
        <f t="shared" si="1"/>
        <v>0.9141391520742802</v>
      </c>
    </row>
    <row r="41" spans="1:41" ht="14.25">
      <c r="A41" s="284"/>
      <c r="B41" s="285" t="s">
        <v>60</v>
      </c>
      <c r="C41" s="268">
        <f t="shared" ref="C41:AM41" si="2">SUM(C4:C40)</f>
        <v>1.2720922440695765</v>
      </c>
      <c r="D41" s="268">
        <f t="shared" si="2"/>
        <v>1.4431496517364064</v>
      </c>
      <c r="E41" s="268">
        <f t="shared" si="2"/>
        <v>1.3178025462453629</v>
      </c>
      <c r="F41" s="268">
        <f t="shared" si="2"/>
        <v>1.3140403687455608</v>
      </c>
      <c r="G41" s="268">
        <f t="shared" si="2"/>
        <v>1.3087862454162411</v>
      </c>
      <c r="H41" s="268">
        <f t="shared" si="2"/>
        <v>1.2696731153432166</v>
      </c>
      <c r="I41" s="268">
        <f t="shared" si="2"/>
        <v>1.0614014289229003</v>
      </c>
      <c r="J41" s="268">
        <f t="shared" si="2"/>
        <v>1.2893949948797669</v>
      </c>
      <c r="K41" s="268">
        <f t="shared" si="2"/>
        <v>1.3622770488980946</v>
      </c>
      <c r="L41" s="268">
        <f t="shared" si="2"/>
        <v>1.1463538206277988</v>
      </c>
      <c r="M41" s="268">
        <f t="shared" si="2"/>
        <v>1.1763583841323058</v>
      </c>
      <c r="N41" s="268">
        <f t="shared" si="2"/>
        <v>1.5452109569194903</v>
      </c>
      <c r="O41" s="268">
        <f t="shared" si="2"/>
        <v>1.4434972529676597</v>
      </c>
      <c r="P41" s="268">
        <f t="shared" si="2"/>
        <v>1.3649185508881265</v>
      </c>
      <c r="Q41" s="268">
        <f t="shared" si="2"/>
        <v>1.2902232735394483</v>
      </c>
      <c r="R41" s="268">
        <f t="shared" si="2"/>
        <v>1.2265902599824312</v>
      </c>
      <c r="S41" s="268">
        <f t="shared" si="2"/>
        <v>1.3171415723698869</v>
      </c>
      <c r="T41" s="268">
        <f t="shared" si="2"/>
        <v>1.2756761633752145</v>
      </c>
      <c r="U41" s="268">
        <f t="shared" si="2"/>
        <v>1.297928945333882</v>
      </c>
      <c r="V41" s="268">
        <f t="shared" si="2"/>
        <v>1.3923044334783516</v>
      </c>
      <c r="W41" s="268">
        <f t="shared" si="2"/>
        <v>1.4050978875906062</v>
      </c>
      <c r="X41" s="268">
        <f t="shared" si="2"/>
        <v>1.2609721699076897</v>
      </c>
      <c r="Y41" s="268">
        <f t="shared" si="2"/>
        <v>1.3786477194402715</v>
      </c>
      <c r="Z41" s="268">
        <f t="shared" si="2"/>
        <v>1.3092649466660227</v>
      </c>
      <c r="AA41" s="268">
        <f t="shared" si="2"/>
        <v>1.2738240219158539</v>
      </c>
      <c r="AB41" s="268">
        <f t="shared" si="2"/>
        <v>1.2435131455796913</v>
      </c>
      <c r="AC41" s="268">
        <f t="shared" si="2"/>
        <v>1.1279876926762242</v>
      </c>
      <c r="AD41" s="268">
        <f t="shared" si="2"/>
        <v>1.3095544834810211</v>
      </c>
      <c r="AE41" s="268">
        <f t="shared" si="2"/>
        <v>1.2352355299321938</v>
      </c>
      <c r="AF41" s="268">
        <f t="shared" si="2"/>
        <v>1.2786416209935176</v>
      </c>
      <c r="AG41" s="268">
        <f t="shared" si="2"/>
        <v>1.2949395061797695</v>
      </c>
      <c r="AH41" s="268">
        <f t="shared" si="2"/>
        <v>1.30359675907634</v>
      </c>
      <c r="AI41" s="268">
        <f t="shared" si="2"/>
        <v>1.2464309141312286</v>
      </c>
      <c r="AJ41" s="268">
        <f t="shared" si="2"/>
        <v>1.1458280971983756</v>
      </c>
      <c r="AK41" s="268">
        <f t="shared" si="2"/>
        <v>1.2868030991663697</v>
      </c>
      <c r="AL41" s="268">
        <f t="shared" si="2"/>
        <v>1.6192877973509761</v>
      </c>
      <c r="AM41" s="268">
        <f t="shared" si="2"/>
        <v>1.4979280650913935</v>
      </c>
      <c r="AN41" s="263"/>
      <c r="AO41" s="269"/>
    </row>
    <row r="42" spans="1:41" ht="14.25">
      <c r="A42" s="284"/>
      <c r="B42" s="285" t="s">
        <v>61</v>
      </c>
      <c r="C42" s="268">
        <f>C41/AVERAGE($C$41:$AM$41)</f>
        <v>0.97382785987335296</v>
      </c>
      <c r="D42" s="268">
        <f t="shared" ref="D42:AM42" si="3">D41/AVERAGE($C$41:$AM$41)</f>
        <v>1.1047778519044038</v>
      </c>
      <c r="E42" s="268">
        <f t="shared" si="3"/>
        <v>1.0088205783255972</v>
      </c>
      <c r="F42" s="268">
        <f t="shared" si="3"/>
        <v>1.0059405094625287</v>
      </c>
      <c r="G42" s="268">
        <f t="shared" si="3"/>
        <v>1.001918307691269</v>
      </c>
      <c r="H42" s="268">
        <f t="shared" si="3"/>
        <v>0.97197593839412699</v>
      </c>
      <c r="I42" s="268">
        <f t="shared" si="3"/>
        <v>0.81253720932046913</v>
      </c>
      <c r="J42" s="268">
        <f t="shared" si="3"/>
        <v>0.98707367665272794</v>
      </c>
      <c r="K42" s="268">
        <f t="shared" si="3"/>
        <v>1.0428672521726807</v>
      </c>
      <c r="L42" s="268">
        <f t="shared" si="3"/>
        <v>0.87757101971494489</v>
      </c>
      <c r="M42" s="268">
        <f t="shared" si="3"/>
        <v>0.90054048596257497</v>
      </c>
      <c r="N42" s="268">
        <f t="shared" si="3"/>
        <v>1.1829090903155135</v>
      </c>
      <c r="O42" s="268">
        <f t="shared" si="3"/>
        <v>1.1050439519177471</v>
      </c>
      <c r="P42" s="268">
        <f t="shared" si="3"/>
        <v>1.0448894075956041</v>
      </c>
      <c r="Q42" s="268">
        <f t="shared" si="3"/>
        <v>0.98770775082328965</v>
      </c>
      <c r="R42" s="268">
        <f t="shared" si="3"/>
        <v>0.93899461567258691</v>
      </c>
      <c r="S42" s="268">
        <f t="shared" si="3"/>
        <v>1.0083145813921297</v>
      </c>
      <c r="T42" s="268">
        <f t="shared" si="3"/>
        <v>0.9765714663088445</v>
      </c>
      <c r="U42" s="268">
        <f t="shared" si="3"/>
        <v>0.99360669243498723</v>
      </c>
      <c r="V42" s="268">
        <f t="shared" si="3"/>
        <v>1.0658541886937609</v>
      </c>
      <c r="W42" s="268">
        <f t="shared" si="3"/>
        <v>1.0756479926388807</v>
      </c>
      <c r="X42" s="268">
        <f t="shared" si="3"/>
        <v>0.96531508253885723</v>
      </c>
      <c r="Y42" s="268">
        <f t="shared" si="3"/>
        <v>1.0553995312845939</v>
      </c>
      <c r="Z42" s="268">
        <f t="shared" si="3"/>
        <v>1.0022847690196568</v>
      </c>
      <c r="AA42" s="268">
        <f t="shared" si="3"/>
        <v>0.97515359196682216</v>
      </c>
      <c r="AB42" s="268">
        <f t="shared" si="3"/>
        <v>0.95194963331449933</v>
      </c>
      <c r="AC42" s="268">
        <f t="shared" si="3"/>
        <v>0.86351115325429861</v>
      </c>
      <c r="AD42" s="268">
        <f t="shared" si="3"/>
        <v>1.0025064188396435</v>
      </c>
      <c r="AE42" s="268">
        <f t="shared" si="3"/>
        <v>0.94561285013825047</v>
      </c>
      <c r="AF42" s="268">
        <f t="shared" si="3"/>
        <v>0.97884162026932986</v>
      </c>
      <c r="AG42" s="268">
        <f t="shared" si="3"/>
        <v>0.99131817983124892</v>
      </c>
      <c r="AH42" s="268">
        <f t="shared" si="3"/>
        <v>0.99794558763123586</v>
      </c>
      <c r="AI42" s="268">
        <f t="shared" si="3"/>
        <v>0.95418327974807826</v>
      </c>
      <c r="AJ42" s="268">
        <f t="shared" si="3"/>
        <v>0.87716856138336774</v>
      </c>
      <c r="AK42" s="268">
        <f t="shared" si="3"/>
        <v>0.98508949644303045</v>
      </c>
      <c r="AL42" s="268">
        <f t="shared" si="3"/>
        <v>1.2396173135751689</v>
      </c>
      <c r="AM42" s="268">
        <f t="shared" si="3"/>
        <v>1.1467125034938896</v>
      </c>
      <c r="AN42" s="266"/>
      <c r="AO42" s="264"/>
    </row>
  </sheetData>
  <mergeCells count="1">
    <mergeCell ref="C1:N1"/>
  </mergeCells>
  <phoneticPr fontId="2"/>
  <conditionalFormatting sqref="C4:AM40">
    <cfRule type="cellIs" dxfId="0" priority="1" stopIfTrue="1" operator="equal">
      <formula>1</formula>
    </cfRule>
  </conditionalFormatting>
  <pageMargins left="0.78740157480314965" right="0.78740157480314965" top="0.78740157480314965" bottom="0.78740157480314965" header="0.51181102362204722" footer="0.51181102362204722"/>
  <pageSetup paperSize="9" scale="60" orientation="portrait" r:id="rId1"/>
  <headerFooter alignWithMargins="0"/>
  <colBreaks count="1" manualBreakCount="1">
    <brk id="13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152FF-B734-4750-86F2-8A8A9F7A82FA}">
  <sheetPr codeName="Sheet20"/>
  <dimension ref="A1:N44"/>
  <sheetViews>
    <sheetView zoomScaleNormal="100" workbookViewId="0">
      <pane xSplit="3" ySplit="7" topLeftCell="D8" activePane="bottomRight" state="frozen"/>
      <selection activeCell="A9" sqref="A9:B11"/>
      <selection pane="topRight" activeCell="A9" sqref="A9:B11"/>
      <selection pane="bottomLeft" activeCell="A9" sqref="A9:B11"/>
      <selection pane="bottomRight"/>
    </sheetView>
  </sheetViews>
  <sheetFormatPr defaultRowHeight="13.5"/>
  <cols>
    <col min="1" max="1" width="9.625" style="98" customWidth="1"/>
    <col min="2" max="2" width="27.125" style="19" customWidth="1"/>
    <col min="3" max="12" width="14.625" style="96" customWidth="1"/>
    <col min="13" max="13" width="13.125" style="96" customWidth="1"/>
    <col min="14" max="14" width="9.5" style="97" bestFit="1" customWidth="1"/>
    <col min="15" max="16384" width="9" style="96"/>
  </cols>
  <sheetData>
    <row r="1" spans="1:14" customFormat="1" ht="16.5">
      <c r="A1" s="180" t="s">
        <v>452</v>
      </c>
      <c r="B1" s="14"/>
      <c r="C1" s="181"/>
      <c r="F1" s="181"/>
      <c r="H1" s="181"/>
      <c r="I1" s="181"/>
      <c r="L1" s="95"/>
      <c r="M1" s="95"/>
      <c r="N1" s="3"/>
    </row>
    <row r="2" spans="1:14" customFormat="1" ht="18.75" customHeight="1">
      <c r="A2" s="15"/>
      <c r="B2" s="14"/>
      <c r="C2" s="14"/>
      <c r="D2" s="14"/>
      <c r="E2" s="16"/>
      <c r="F2" s="96"/>
      <c r="G2" s="14"/>
      <c r="H2" s="14"/>
      <c r="I2" s="17"/>
      <c r="J2" s="17"/>
      <c r="K2" s="17"/>
      <c r="L2" s="18"/>
      <c r="M2" s="18"/>
      <c r="N2" s="182" t="s">
        <v>453</v>
      </c>
    </row>
    <row r="3" spans="1:14">
      <c r="A3" s="183"/>
      <c r="B3" s="184"/>
      <c r="C3" s="778" t="s">
        <v>444</v>
      </c>
      <c r="D3" s="779" t="s">
        <v>445</v>
      </c>
      <c r="E3" s="778" t="s">
        <v>446</v>
      </c>
      <c r="F3" s="780" t="s">
        <v>447</v>
      </c>
      <c r="G3" s="187"/>
      <c r="H3" s="188"/>
      <c r="I3" s="187"/>
      <c r="J3" s="187"/>
      <c r="K3" s="187"/>
      <c r="L3" s="189"/>
      <c r="M3" s="776" t="s">
        <v>86</v>
      </c>
      <c r="N3" s="777" t="s">
        <v>63</v>
      </c>
    </row>
    <row r="4" spans="1:14" ht="14.25">
      <c r="A4" s="190"/>
      <c r="B4" s="191"/>
      <c r="C4" s="779"/>
      <c r="D4" s="779"/>
      <c r="E4" s="779"/>
      <c r="F4" s="778"/>
      <c r="G4" s="781" t="s">
        <v>448</v>
      </c>
      <c r="H4" s="784" t="s">
        <v>62</v>
      </c>
      <c r="I4" s="192"/>
      <c r="J4" s="192"/>
      <c r="K4" s="192"/>
      <c r="L4" s="193"/>
      <c r="M4" s="776"/>
      <c r="N4" s="777"/>
    </row>
    <row r="5" spans="1:14" ht="14.25">
      <c r="A5" s="190"/>
      <c r="B5" s="191"/>
      <c r="C5" s="779"/>
      <c r="D5" s="779"/>
      <c r="E5" s="779"/>
      <c r="F5" s="778"/>
      <c r="G5" s="782"/>
      <c r="H5" s="785"/>
      <c r="I5" s="787" t="s">
        <v>449</v>
      </c>
      <c r="J5" s="194"/>
      <c r="K5" s="192"/>
      <c r="L5" s="789" t="s">
        <v>450</v>
      </c>
      <c r="M5" s="776"/>
      <c r="N5" s="777"/>
    </row>
    <row r="6" spans="1:14" ht="27">
      <c r="A6" s="195"/>
      <c r="B6" s="196"/>
      <c r="C6" s="779"/>
      <c r="D6" s="779"/>
      <c r="E6" s="779"/>
      <c r="F6" s="778"/>
      <c r="G6" s="783"/>
      <c r="H6" s="786"/>
      <c r="I6" s="788"/>
      <c r="J6" s="185" t="s">
        <v>451</v>
      </c>
      <c r="K6" s="186" t="s">
        <v>306</v>
      </c>
      <c r="L6" s="788"/>
      <c r="M6" s="776"/>
      <c r="N6" s="777"/>
    </row>
    <row r="7" spans="1:14" ht="14.25">
      <c r="A7" s="197" t="s">
        <v>5</v>
      </c>
      <c r="B7" s="198" t="s">
        <v>349</v>
      </c>
      <c r="C7" s="199">
        <v>43537</v>
      </c>
      <c r="D7" s="200">
        <v>23067</v>
      </c>
      <c r="E7" s="200">
        <v>11706</v>
      </c>
      <c r="F7" s="200">
        <v>8764</v>
      </c>
      <c r="G7" s="200">
        <v>1074</v>
      </c>
      <c r="H7" s="200">
        <v>7690</v>
      </c>
      <c r="I7" s="200">
        <v>5984</v>
      </c>
      <c r="J7" s="200">
        <v>3541</v>
      </c>
      <c r="K7" s="200">
        <v>2443</v>
      </c>
      <c r="L7" s="201">
        <v>1706</v>
      </c>
      <c r="M7" s="202">
        <v>0.25515098841192435</v>
      </c>
      <c r="N7" s="203">
        <v>5.1361905102375108E-2</v>
      </c>
    </row>
    <row r="8" spans="1:14" ht="14.25">
      <c r="A8" s="204" t="s">
        <v>6</v>
      </c>
      <c r="B8" s="205" t="s">
        <v>31</v>
      </c>
      <c r="C8" s="206">
        <v>577</v>
      </c>
      <c r="D8" s="207">
        <v>6</v>
      </c>
      <c r="E8" s="207">
        <v>6</v>
      </c>
      <c r="F8" s="207">
        <v>565</v>
      </c>
      <c r="G8" s="207">
        <v>40</v>
      </c>
      <c r="H8" s="207">
        <v>525</v>
      </c>
      <c r="I8" s="207">
        <v>491</v>
      </c>
      <c r="J8" s="207">
        <v>458</v>
      </c>
      <c r="K8" s="207">
        <v>33</v>
      </c>
      <c r="L8" s="201">
        <v>34</v>
      </c>
      <c r="M8" s="208">
        <v>8.8869037534461778E-2</v>
      </c>
      <c r="N8" s="203">
        <v>8.7020807984351661E-2</v>
      </c>
    </row>
    <row r="9" spans="1:14" ht="14.25">
      <c r="A9" s="204" t="s">
        <v>7</v>
      </c>
      <c r="B9" s="205" t="s">
        <v>52</v>
      </c>
      <c r="C9" s="206">
        <v>21677</v>
      </c>
      <c r="D9" s="207">
        <v>482</v>
      </c>
      <c r="E9" s="207">
        <v>220</v>
      </c>
      <c r="F9" s="207">
        <v>20975</v>
      </c>
      <c r="G9" s="207">
        <v>905</v>
      </c>
      <c r="H9" s="207">
        <v>20070</v>
      </c>
      <c r="I9" s="207">
        <v>19612</v>
      </c>
      <c r="J9" s="207">
        <v>11028</v>
      </c>
      <c r="K9" s="207">
        <v>8584</v>
      </c>
      <c r="L9" s="201">
        <v>458</v>
      </c>
      <c r="M9" s="208">
        <v>2.9138588217455571E-2</v>
      </c>
      <c r="N9" s="203">
        <v>2.8194948003004594E-2</v>
      </c>
    </row>
    <row r="10" spans="1:14" ht="14.25">
      <c r="A10" s="204" t="s">
        <v>8</v>
      </c>
      <c r="B10" s="205" t="s">
        <v>32</v>
      </c>
      <c r="C10" s="206">
        <v>15139</v>
      </c>
      <c r="D10" s="207">
        <v>881</v>
      </c>
      <c r="E10" s="207">
        <v>265</v>
      </c>
      <c r="F10" s="207">
        <v>13993</v>
      </c>
      <c r="G10" s="207">
        <v>910</v>
      </c>
      <c r="H10" s="207">
        <v>13083</v>
      </c>
      <c r="I10" s="207">
        <v>12877</v>
      </c>
      <c r="J10" s="207">
        <v>8852</v>
      </c>
      <c r="K10" s="207">
        <v>4025</v>
      </c>
      <c r="L10" s="201">
        <v>206</v>
      </c>
      <c r="M10" s="208">
        <v>6.6695684583468071E-2</v>
      </c>
      <c r="N10" s="203">
        <v>6.1646919504357529E-2</v>
      </c>
    </row>
    <row r="11" spans="1:14" ht="14.25">
      <c r="A11" s="209" t="s">
        <v>9</v>
      </c>
      <c r="B11" s="210" t="s">
        <v>23</v>
      </c>
      <c r="C11" s="211">
        <v>8344</v>
      </c>
      <c r="D11" s="212">
        <v>500</v>
      </c>
      <c r="E11" s="212">
        <v>134</v>
      </c>
      <c r="F11" s="212">
        <v>7710</v>
      </c>
      <c r="G11" s="212">
        <v>517</v>
      </c>
      <c r="H11" s="212">
        <v>7193</v>
      </c>
      <c r="I11" s="212">
        <v>7102</v>
      </c>
      <c r="J11" s="212">
        <v>5433</v>
      </c>
      <c r="K11" s="212">
        <v>1669</v>
      </c>
      <c r="L11" s="213">
        <v>91</v>
      </c>
      <c r="M11" s="214">
        <v>3.9422067948261849E-2</v>
      </c>
      <c r="N11" s="215">
        <v>3.6426671126689701E-2</v>
      </c>
    </row>
    <row r="12" spans="1:14" ht="14.25">
      <c r="A12" s="204" t="s">
        <v>10</v>
      </c>
      <c r="B12" s="205" t="s">
        <v>33</v>
      </c>
      <c r="C12" s="206">
        <v>12488</v>
      </c>
      <c r="D12" s="207">
        <v>6</v>
      </c>
      <c r="E12" s="207">
        <v>6</v>
      </c>
      <c r="F12" s="207">
        <v>12476</v>
      </c>
      <c r="G12" s="207">
        <v>163</v>
      </c>
      <c r="H12" s="207">
        <v>12313</v>
      </c>
      <c r="I12" s="207">
        <v>12286</v>
      </c>
      <c r="J12" s="207">
        <v>10546</v>
      </c>
      <c r="K12" s="207">
        <v>1740</v>
      </c>
      <c r="L12" s="201">
        <v>27</v>
      </c>
      <c r="M12" s="208">
        <v>1.1532805743795324E-2</v>
      </c>
      <c r="N12" s="203">
        <v>1.1521723611434213E-2</v>
      </c>
    </row>
    <row r="13" spans="1:14" ht="14.25">
      <c r="A13" s="204" t="s">
        <v>11</v>
      </c>
      <c r="B13" s="205" t="s">
        <v>34</v>
      </c>
      <c r="C13" s="206">
        <v>1319</v>
      </c>
      <c r="D13" s="207">
        <v>0</v>
      </c>
      <c r="E13" s="207">
        <v>0</v>
      </c>
      <c r="F13" s="207">
        <v>1319</v>
      </c>
      <c r="G13" s="207">
        <v>25</v>
      </c>
      <c r="H13" s="207">
        <v>1294</v>
      </c>
      <c r="I13" s="207">
        <v>1293</v>
      </c>
      <c r="J13" s="207">
        <v>1218</v>
      </c>
      <c r="K13" s="207">
        <v>75</v>
      </c>
      <c r="L13" s="201">
        <v>1</v>
      </c>
      <c r="M13" s="208">
        <v>1.0372132290217136E-3</v>
      </c>
      <c r="N13" s="203">
        <v>1.0372132290217136E-3</v>
      </c>
    </row>
    <row r="14" spans="1:14" ht="14.25">
      <c r="A14" s="204" t="s">
        <v>12</v>
      </c>
      <c r="B14" s="205" t="s">
        <v>350</v>
      </c>
      <c r="C14" s="206">
        <v>13645</v>
      </c>
      <c r="D14" s="207">
        <v>315</v>
      </c>
      <c r="E14" s="207">
        <v>71</v>
      </c>
      <c r="F14" s="207">
        <v>13259</v>
      </c>
      <c r="G14" s="207">
        <v>490</v>
      </c>
      <c r="H14" s="207">
        <v>12769</v>
      </c>
      <c r="I14" s="207">
        <v>12642</v>
      </c>
      <c r="J14" s="207">
        <v>9716</v>
      </c>
      <c r="K14" s="207">
        <v>2926</v>
      </c>
      <c r="L14" s="201">
        <v>127</v>
      </c>
      <c r="M14" s="208">
        <v>4.098326188920072E-2</v>
      </c>
      <c r="N14" s="203">
        <v>3.9823896620660486E-2</v>
      </c>
    </row>
    <row r="15" spans="1:14" ht="14.25">
      <c r="A15" s="204" t="s">
        <v>13</v>
      </c>
      <c r="B15" s="205" t="s">
        <v>35</v>
      </c>
      <c r="C15" s="206">
        <v>6563</v>
      </c>
      <c r="D15" s="207">
        <v>243</v>
      </c>
      <c r="E15" s="207">
        <v>102</v>
      </c>
      <c r="F15" s="207">
        <v>6218</v>
      </c>
      <c r="G15" s="207">
        <v>516</v>
      </c>
      <c r="H15" s="207">
        <v>5702</v>
      </c>
      <c r="I15" s="207">
        <v>5630</v>
      </c>
      <c r="J15" s="207">
        <v>4985</v>
      </c>
      <c r="K15" s="207">
        <v>645</v>
      </c>
      <c r="L15" s="201">
        <v>72</v>
      </c>
      <c r="M15" s="208">
        <v>3.5765180310894949E-2</v>
      </c>
      <c r="N15" s="203">
        <v>3.3885096933284287E-2</v>
      </c>
    </row>
    <row r="16" spans="1:14" ht="14.25">
      <c r="A16" s="209" t="s">
        <v>14</v>
      </c>
      <c r="B16" s="210" t="s">
        <v>36</v>
      </c>
      <c r="C16" s="211">
        <v>9672</v>
      </c>
      <c r="D16" s="216">
        <v>55</v>
      </c>
      <c r="E16" s="216">
        <v>21</v>
      </c>
      <c r="F16" s="212">
        <v>9596</v>
      </c>
      <c r="G16" s="212">
        <v>306</v>
      </c>
      <c r="H16" s="212">
        <v>9290</v>
      </c>
      <c r="I16" s="212">
        <v>9285</v>
      </c>
      <c r="J16" s="212">
        <v>8446</v>
      </c>
      <c r="K16" s="212">
        <v>839</v>
      </c>
      <c r="L16" s="216">
        <v>5</v>
      </c>
      <c r="M16" s="214">
        <v>6.9539194272823278E-3</v>
      </c>
      <c r="N16" s="215">
        <v>6.8992773805005396E-3</v>
      </c>
    </row>
    <row r="17" spans="1:14" ht="14.25">
      <c r="A17" s="204" t="s">
        <v>15</v>
      </c>
      <c r="B17" s="205" t="s">
        <v>37</v>
      </c>
      <c r="C17" s="206">
        <v>2342</v>
      </c>
      <c r="D17" s="207">
        <v>49</v>
      </c>
      <c r="E17" s="207">
        <v>0</v>
      </c>
      <c r="F17" s="207">
        <v>2293</v>
      </c>
      <c r="G17" s="207">
        <v>99</v>
      </c>
      <c r="H17" s="207">
        <v>2194</v>
      </c>
      <c r="I17" s="207">
        <v>2172</v>
      </c>
      <c r="J17" s="207">
        <v>1706</v>
      </c>
      <c r="K17" s="207">
        <v>466</v>
      </c>
      <c r="L17" s="201">
        <v>22</v>
      </c>
      <c r="M17" s="208">
        <v>9.7932790172933753E-3</v>
      </c>
      <c r="N17" s="203">
        <v>9.588381206940097E-3</v>
      </c>
    </row>
    <row r="18" spans="1:14" ht="14.25">
      <c r="A18" s="204" t="s">
        <v>16</v>
      </c>
      <c r="B18" s="205" t="s">
        <v>38</v>
      </c>
      <c r="C18" s="206">
        <v>12803</v>
      </c>
      <c r="D18" s="207">
        <v>629</v>
      </c>
      <c r="E18" s="207">
        <v>174</v>
      </c>
      <c r="F18" s="207">
        <v>12000</v>
      </c>
      <c r="G18" s="207">
        <v>1186</v>
      </c>
      <c r="H18" s="207">
        <v>10814</v>
      </c>
      <c r="I18" s="207">
        <v>10649</v>
      </c>
      <c r="J18" s="207">
        <v>8920</v>
      </c>
      <c r="K18" s="207">
        <v>1729</v>
      </c>
      <c r="L18" s="201">
        <v>165</v>
      </c>
      <c r="M18" s="208">
        <v>5.9638933607608142E-2</v>
      </c>
      <c r="N18" s="203">
        <v>5.5898399069850634E-2</v>
      </c>
    </row>
    <row r="19" spans="1:14" ht="14.25">
      <c r="A19" s="204" t="s">
        <v>17</v>
      </c>
      <c r="B19" s="205" t="s">
        <v>292</v>
      </c>
      <c r="C19" s="206">
        <v>6691</v>
      </c>
      <c r="D19" s="207">
        <v>182</v>
      </c>
      <c r="E19" s="207">
        <v>24</v>
      </c>
      <c r="F19" s="207">
        <v>6485</v>
      </c>
      <c r="G19" s="207">
        <v>305</v>
      </c>
      <c r="H19" s="207">
        <v>6180</v>
      </c>
      <c r="I19" s="207">
        <v>6157</v>
      </c>
      <c r="J19" s="207">
        <v>5120</v>
      </c>
      <c r="K19" s="207">
        <v>1037</v>
      </c>
      <c r="L19" s="201">
        <v>23</v>
      </c>
      <c r="M19" s="208">
        <v>3.9957814676001908E-2</v>
      </c>
      <c r="N19" s="203">
        <v>3.8727608455219303E-2</v>
      </c>
    </row>
    <row r="20" spans="1:14" ht="14.25">
      <c r="A20" s="204" t="s">
        <v>18</v>
      </c>
      <c r="B20" s="205" t="s">
        <v>293</v>
      </c>
      <c r="C20" s="206">
        <v>11028</v>
      </c>
      <c r="D20" s="207">
        <v>237</v>
      </c>
      <c r="E20" s="207">
        <v>39</v>
      </c>
      <c r="F20" s="207">
        <v>10752</v>
      </c>
      <c r="G20" s="207">
        <v>852</v>
      </c>
      <c r="H20" s="207">
        <v>9900</v>
      </c>
      <c r="I20" s="207">
        <v>9854</v>
      </c>
      <c r="J20" s="207">
        <v>8418</v>
      </c>
      <c r="K20" s="207">
        <v>1436</v>
      </c>
      <c r="L20" s="201">
        <v>46</v>
      </c>
      <c r="M20" s="208">
        <v>4.4476816640814619E-2</v>
      </c>
      <c r="N20" s="203">
        <v>4.3363686300511316E-2</v>
      </c>
    </row>
    <row r="21" spans="1:14" ht="14.25">
      <c r="A21" s="209" t="s">
        <v>19</v>
      </c>
      <c r="B21" s="210" t="s">
        <v>294</v>
      </c>
      <c r="C21" s="211">
        <v>200</v>
      </c>
      <c r="D21" s="212">
        <v>1</v>
      </c>
      <c r="E21" s="212">
        <v>0</v>
      </c>
      <c r="F21" s="212">
        <v>199</v>
      </c>
      <c r="G21" s="212">
        <v>11</v>
      </c>
      <c r="H21" s="212">
        <v>188</v>
      </c>
      <c r="I21" s="212">
        <v>188</v>
      </c>
      <c r="J21" s="212">
        <v>158</v>
      </c>
      <c r="K21" s="212">
        <v>30</v>
      </c>
      <c r="L21" s="213">
        <v>0</v>
      </c>
      <c r="M21" s="214">
        <v>6.548188116348207E-3</v>
      </c>
      <c r="N21" s="215">
        <v>6.5154471757664654E-3</v>
      </c>
    </row>
    <row r="22" spans="1:14" ht="14.25">
      <c r="A22" s="204" t="s">
        <v>20</v>
      </c>
      <c r="B22" s="205" t="s">
        <v>53</v>
      </c>
      <c r="C22" s="206">
        <v>1698</v>
      </c>
      <c r="D22" s="207">
        <v>9</v>
      </c>
      <c r="E22" s="217">
        <v>3</v>
      </c>
      <c r="F22" s="207">
        <v>1686</v>
      </c>
      <c r="G22" s="207">
        <v>100</v>
      </c>
      <c r="H22" s="207">
        <v>1586</v>
      </c>
      <c r="I22" s="207">
        <v>1582</v>
      </c>
      <c r="J22" s="207">
        <v>1329</v>
      </c>
      <c r="K22" s="207">
        <v>253</v>
      </c>
      <c r="L22" s="201">
        <v>4</v>
      </c>
      <c r="M22" s="208">
        <v>6.6858000772528842E-3</v>
      </c>
      <c r="N22" s="203">
        <v>6.6385506067422632E-3</v>
      </c>
    </row>
    <row r="23" spans="1:14" ht="14.25">
      <c r="A23" s="204" t="s">
        <v>21</v>
      </c>
      <c r="B23" s="205" t="s">
        <v>29</v>
      </c>
      <c r="C23" s="206">
        <v>9108</v>
      </c>
      <c r="D23" s="207">
        <v>17</v>
      </c>
      <c r="E23" s="207">
        <v>7</v>
      </c>
      <c r="F23" s="207">
        <v>9084</v>
      </c>
      <c r="G23" s="207">
        <v>93</v>
      </c>
      <c r="H23" s="207">
        <v>8991</v>
      </c>
      <c r="I23" s="207">
        <v>8971</v>
      </c>
      <c r="J23" s="207">
        <v>7067</v>
      </c>
      <c r="K23" s="207">
        <v>1904</v>
      </c>
      <c r="L23" s="201">
        <v>20</v>
      </c>
      <c r="M23" s="208">
        <v>5.0508663500170532E-2</v>
      </c>
      <c r="N23" s="203">
        <v>5.0375570842726078E-2</v>
      </c>
    </row>
    <row r="24" spans="1:14" ht="14.25">
      <c r="A24" s="204" t="s">
        <v>56</v>
      </c>
      <c r="B24" s="205" t="s">
        <v>351</v>
      </c>
      <c r="C24" s="206">
        <v>6411</v>
      </c>
      <c r="D24" s="217">
        <v>206</v>
      </c>
      <c r="E24" s="217">
        <v>37</v>
      </c>
      <c r="F24" s="207">
        <v>6168</v>
      </c>
      <c r="G24" s="207">
        <v>292</v>
      </c>
      <c r="H24" s="207">
        <v>5876</v>
      </c>
      <c r="I24" s="207">
        <v>5849</v>
      </c>
      <c r="J24" s="207">
        <v>4512</v>
      </c>
      <c r="K24" s="207">
        <v>1337</v>
      </c>
      <c r="L24" s="218">
        <v>27</v>
      </c>
      <c r="M24" s="208">
        <v>0.92553560085465159</v>
      </c>
      <c r="N24" s="203">
        <v>0.8904544667090144</v>
      </c>
    </row>
    <row r="25" spans="1:14" ht="14.25">
      <c r="A25" s="204" t="s">
        <v>22</v>
      </c>
      <c r="B25" s="205" t="s">
        <v>39</v>
      </c>
      <c r="C25" s="206">
        <v>20053</v>
      </c>
      <c r="D25" s="207">
        <v>347</v>
      </c>
      <c r="E25" s="207">
        <v>70</v>
      </c>
      <c r="F25" s="207">
        <v>19636</v>
      </c>
      <c r="G25" s="207">
        <v>481</v>
      </c>
      <c r="H25" s="207">
        <v>19155</v>
      </c>
      <c r="I25" s="207">
        <v>18941</v>
      </c>
      <c r="J25" s="207">
        <v>15952</v>
      </c>
      <c r="K25" s="207">
        <v>2989</v>
      </c>
      <c r="L25" s="201">
        <v>214</v>
      </c>
      <c r="M25" s="208">
        <v>2.357187836003297E-2</v>
      </c>
      <c r="N25" s="203">
        <v>2.3081703659183533E-2</v>
      </c>
    </row>
    <row r="26" spans="1:14" ht="14.25">
      <c r="A26" s="209" t="s">
        <v>77</v>
      </c>
      <c r="B26" s="210" t="s">
        <v>27</v>
      </c>
      <c r="C26" s="211">
        <v>11107</v>
      </c>
      <c r="D26" s="212">
        <v>1348</v>
      </c>
      <c r="E26" s="212">
        <v>326</v>
      </c>
      <c r="F26" s="212">
        <v>9433</v>
      </c>
      <c r="G26" s="212">
        <v>830</v>
      </c>
      <c r="H26" s="212">
        <v>8603</v>
      </c>
      <c r="I26" s="212">
        <v>8413</v>
      </c>
      <c r="J26" s="212">
        <v>6192</v>
      </c>
      <c r="K26" s="212">
        <v>2221</v>
      </c>
      <c r="L26" s="213">
        <v>190</v>
      </c>
      <c r="M26" s="214">
        <v>6.7864110474242248E-2</v>
      </c>
      <c r="N26" s="215">
        <v>5.7635919159406419E-2</v>
      </c>
    </row>
    <row r="27" spans="1:14" ht="14.25">
      <c r="A27" s="204" t="s">
        <v>80</v>
      </c>
      <c r="B27" s="205" t="s">
        <v>30</v>
      </c>
      <c r="C27" s="206">
        <v>66353</v>
      </c>
      <c r="D27" s="207">
        <v>11774</v>
      </c>
      <c r="E27" s="207">
        <v>2578</v>
      </c>
      <c r="F27" s="207">
        <v>52001</v>
      </c>
      <c r="G27" s="207">
        <v>10157</v>
      </c>
      <c r="H27" s="207">
        <v>41844</v>
      </c>
      <c r="I27" s="207">
        <v>40662</v>
      </c>
      <c r="J27" s="207">
        <v>36060</v>
      </c>
      <c r="K27" s="207">
        <v>4602</v>
      </c>
      <c r="L27" s="201">
        <v>1182</v>
      </c>
      <c r="M27" s="208">
        <v>7.9341525010283437E-2</v>
      </c>
      <c r="N27" s="203">
        <v>6.2180137176310782E-2</v>
      </c>
    </row>
    <row r="28" spans="1:14" ht="14.25">
      <c r="A28" s="204" t="s">
        <v>269</v>
      </c>
      <c r="B28" s="205" t="s">
        <v>422</v>
      </c>
      <c r="C28" s="206">
        <v>2966</v>
      </c>
      <c r="D28" s="217">
        <v>24</v>
      </c>
      <c r="E28" s="217">
        <v>24</v>
      </c>
      <c r="F28" s="207">
        <v>2918</v>
      </c>
      <c r="G28" s="207">
        <v>126</v>
      </c>
      <c r="H28" s="207">
        <v>2792</v>
      </c>
      <c r="I28" s="207">
        <v>2780</v>
      </c>
      <c r="J28" s="207">
        <v>2452</v>
      </c>
      <c r="K28" s="207">
        <v>328</v>
      </c>
      <c r="L28" s="217">
        <v>12</v>
      </c>
      <c r="M28" s="208">
        <v>1.2637538688082026E-2</v>
      </c>
      <c r="N28" s="203">
        <v>1.2433020192792767E-2</v>
      </c>
    </row>
    <row r="29" spans="1:14" ht="14.25">
      <c r="A29" s="204" t="s">
        <v>270</v>
      </c>
      <c r="B29" s="205" t="s">
        <v>295</v>
      </c>
      <c r="C29" s="206">
        <v>921</v>
      </c>
      <c r="D29" s="217">
        <v>7</v>
      </c>
      <c r="E29" s="207">
        <v>7</v>
      </c>
      <c r="F29" s="207">
        <v>907</v>
      </c>
      <c r="G29" s="207">
        <v>39</v>
      </c>
      <c r="H29" s="207">
        <v>868</v>
      </c>
      <c r="I29" s="207">
        <v>864</v>
      </c>
      <c r="J29" s="207">
        <v>762</v>
      </c>
      <c r="K29" s="207">
        <v>102</v>
      </c>
      <c r="L29" s="217">
        <v>4</v>
      </c>
      <c r="M29" s="208">
        <v>1.2629656242972095E-2</v>
      </c>
      <c r="N29" s="203">
        <v>1.2437674497693476E-2</v>
      </c>
    </row>
    <row r="30" spans="1:14" ht="14.25">
      <c r="A30" s="204" t="s">
        <v>271</v>
      </c>
      <c r="B30" s="205" t="s">
        <v>296</v>
      </c>
      <c r="C30" s="206">
        <v>6478</v>
      </c>
      <c r="D30" s="207">
        <v>54</v>
      </c>
      <c r="E30" s="207">
        <v>47</v>
      </c>
      <c r="F30" s="207">
        <v>6377</v>
      </c>
      <c r="G30" s="207">
        <v>660</v>
      </c>
      <c r="H30" s="207">
        <v>5717</v>
      </c>
      <c r="I30" s="207">
        <v>5623</v>
      </c>
      <c r="J30" s="207">
        <v>4604</v>
      </c>
      <c r="K30" s="207">
        <v>1019</v>
      </c>
      <c r="L30" s="201">
        <v>94</v>
      </c>
      <c r="M30" s="208">
        <v>5.6506735798299394E-2</v>
      </c>
      <c r="N30" s="203">
        <v>5.5625726178721087E-2</v>
      </c>
    </row>
    <row r="31" spans="1:14" ht="14.25">
      <c r="A31" s="209" t="s">
        <v>272</v>
      </c>
      <c r="B31" s="210" t="s">
        <v>41</v>
      </c>
      <c r="C31" s="211">
        <v>148258</v>
      </c>
      <c r="D31" s="212">
        <v>9348</v>
      </c>
      <c r="E31" s="212">
        <v>3238</v>
      </c>
      <c r="F31" s="212">
        <v>135672</v>
      </c>
      <c r="G31" s="212">
        <v>9923</v>
      </c>
      <c r="H31" s="212">
        <v>125749</v>
      </c>
      <c r="I31" s="212">
        <v>122369</v>
      </c>
      <c r="J31" s="212">
        <v>72200</v>
      </c>
      <c r="K31" s="212">
        <v>50169</v>
      </c>
      <c r="L31" s="213">
        <v>3380</v>
      </c>
      <c r="M31" s="214">
        <v>0.13430136215449612</v>
      </c>
      <c r="N31" s="215">
        <v>0.12290017676094914</v>
      </c>
    </row>
    <row r="32" spans="1:14" ht="14.25">
      <c r="A32" s="204" t="s">
        <v>273</v>
      </c>
      <c r="B32" s="205" t="s">
        <v>42</v>
      </c>
      <c r="C32" s="206">
        <v>23162</v>
      </c>
      <c r="D32" s="207">
        <v>250</v>
      </c>
      <c r="E32" s="207">
        <v>245</v>
      </c>
      <c r="F32" s="207">
        <v>22667</v>
      </c>
      <c r="G32" s="207">
        <v>1027</v>
      </c>
      <c r="H32" s="207">
        <v>21640</v>
      </c>
      <c r="I32" s="207">
        <v>21605</v>
      </c>
      <c r="J32" s="207">
        <v>19163</v>
      </c>
      <c r="K32" s="207">
        <v>2442</v>
      </c>
      <c r="L32" s="201">
        <v>35</v>
      </c>
      <c r="M32" s="208">
        <v>4.9107324585804031E-2</v>
      </c>
      <c r="N32" s="203">
        <v>4.805784156749935E-2</v>
      </c>
    </row>
    <row r="33" spans="1:14" ht="14.25">
      <c r="A33" s="204" t="s">
        <v>274</v>
      </c>
      <c r="B33" s="205" t="s">
        <v>43</v>
      </c>
      <c r="C33" s="206">
        <v>13067</v>
      </c>
      <c r="D33" s="207">
        <v>1999</v>
      </c>
      <c r="E33" s="207">
        <v>547</v>
      </c>
      <c r="F33" s="207">
        <v>10521</v>
      </c>
      <c r="G33" s="207">
        <v>4268</v>
      </c>
      <c r="H33" s="207">
        <v>6253</v>
      </c>
      <c r="I33" s="207">
        <v>6133</v>
      </c>
      <c r="J33" s="207">
        <v>4641</v>
      </c>
      <c r="K33" s="207">
        <v>1492</v>
      </c>
      <c r="L33" s="201">
        <v>120</v>
      </c>
      <c r="M33" s="208">
        <v>1.4001319233507331E-2</v>
      </c>
      <c r="N33" s="203">
        <v>1.1273274635014206E-2</v>
      </c>
    </row>
    <row r="34" spans="1:14" ht="14.25">
      <c r="A34" s="204" t="s">
        <v>83</v>
      </c>
      <c r="B34" s="205" t="s">
        <v>297</v>
      </c>
      <c r="C34" s="206">
        <v>60578</v>
      </c>
      <c r="D34" s="207">
        <v>1297</v>
      </c>
      <c r="E34" s="207">
        <v>480</v>
      </c>
      <c r="F34" s="207">
        <v>58801</v>
      </c>
      <c r="G34" s="207">
        <v>2290</v>
      </c>
      <c r="H34" s="207">
        <v>56511</v>
      </c>
      <c r="I34" s="207">
        <v>55767</v>
      </c>
      <c r="J34" s="207">
        <v>42266</v>
      </c>
      <c r="K34" s="207">
        <v>13501</v>
      </c>
      <c r="L34" s="201">
        <v>744</v>
      </c>
      <c r="M34" s="208">
        <v>7.7611257258038774E-2</v>
      </c>
      <c r="N34" s="203">
        <v>7.5334602298358117E-2</v>
      </c>
    </row>
    <row r="35" spans="1:14" ht="14.25">
      <c r="A35" s="204" t="s">
        <v>275</v>
      </c>
      <c r="B35" s="205" t="s">
        <v>54</v>
      </c>
      <c r="C35" s="206">
        <v>12878</v>
      </c>
      <c r="D35" s="207">
        <v>983</v>
      </c>
      <c r="E35" s="207">
        <v>100</v>
      </c>
      <c r="F35" s="207">
        <v>11795</v>
      </c>
      <c r="G35" s="207">
        <v>959</v>
      </c>
      <c r="H35" s="207">
        <v>10836</v>
      </c>
      <c r="I35" s="207">
        <v>10776</v>
      </c>
      <c r="J35" s="207">
        <v>9118</v>
      </c>
      <c r="K35" s="207">
        <v>1658</v>
      </c>
      <c r="L35" s="201">
        <v>60</v>
      </c>
      <c r="M35" s="208">
        <v>3.1069147308965036E-2</v>
      </c>
      <c r="N35" s="203">
        <v>2.8456328040786037E-2</v>
      </c>
    </row>
    <row r="36" spans="1:14" ht="14.25">
      <c r="A36" s="209" t="s">
        <v>276</v>
      </c>
      <c r="B36" s="210" t="s">
        <v>44</v>
      </c>
      <c r="C36" s="211">
        <v>27950</v>
      </c>
      <c r="D36" s="216">
        <v>0</v>
      </c>
      <c r="E36" s="216">
        <v>0</v>
      </c>
      <c r="F36" s="212">
        <v>27950</v>
      </c>
      <c r="G36" s="216">
        <v>0</v>
      </c>
      <c r="H36" s="212">
        <v>27950</v>
      </c>
      <c r="I36" s="212">
        <v>27888</v>
      </c>
      <c r="J36" s="212">
        <v>22148</v>
      </c>
      <c r="K36" s="212">
        <v>5740</v>
      </c>
      <c r="L36" s="213">
        <v>62</v>
      </c>
      <c r="M36" s="214">
        <v>5.1573708516839789E-2</v>
      </c>
      <c r="N36" s="215">
        <v>5.1573708516839789E-2</v>
      </c>
    </row>
    <row r="37" spans="1:14" ht="14.25">
      <c r="A37" s="204" t="s">
        <v>277</v>
      </c>
      <c r="B37" s="205" t="s">
        <v>45</v>
      </c>
      <c r="C37" s="206">
        <v>47534</v>
      </c>
      <c r="D37" s="207">
        <v>1496</v>
      </c>
      <c r="E37" s="207">
        <v>160</v>
      </c>
      <c r="F37" s="207">
        <v>45878</v>
      </c>
      <c r="G37" s="207">
        <v>353</v>
      </c>
      <c r="H37" s="207">
        <v>45525</v>
      </c>
      <c r="I37" s="207">
        <v>44408</v>
      </c>
      <c r="J37" s="207">
        <v>24167</v>
      </c>
      <c r="K37" s="207">
        <v>20241</v>
      </c>
      <c r="L37" s="201">
        <v>1117</v>
      </c>
      <c r="M37" s="208">
        <v>7.4819436368850661E-2</v>
      </c>
      <c r="N37" s="203">
        <v>7.2212860304837187E-2</v>
      </c>
    </row>
    <row r="38" spans="1:14" ht="14.25">
      <c r="A38" s="204" t="s">
        <v>278</v>
      </c>
      <c r="B38" s="205" t="s">
        <v>298</v>
      </c>
      <c r="C38" s="206">
        <v>152247</v>
      </c>
      <c r="D38" s="207">
        <v>4474</v>
      </c>
      <c r="E38" s="207">
        <v>679</v>
      </c>
      <c r="F38" s="207">
        <v>147094</v>
      </c>
      <c r="G38" s="207">
        <v>4888</v>
      </c>
      <c r="H38" s="207">
        <v>142206</v>
      </c>
      <c r="I38" s="207">
        <v>138835</v>
      </c>
      <c r="J38" s="207">
        <v>99549</v>
      </c>
      <c r="K38" s="207">
        <v>39286</v>
      </c>
      <c r="L38" s="201">
        <v>3371</v>
      </c>
      <c r="M38" s="208">
        <v>0.1292382821436372</v>
      </c>
      <c r="N38" s="203">
        <v>0.12486404246806945</v>
      </c>
    </row>
    <row r="39" spans="1:14" ht="14.25">
      <c r="A39" s="204" t="s">
        <v>279</v>
      </c>
      <c r="B39" s="205" t="s">
        <v>352</v>
      </c>
      <c r="C39" s="206">
        <v>12560</v>
      </c>
      <c r="D39" s="207">
        <v>571</v>
      </c>
      <c r="E39" s="207">
        <v>74</v>
      </c>
      <c r="F39" s="207">
        <v>11915</v>
      </c>
      <c r="G39" s="207">
        <v>2174</v>
      </c>
      <c r="H39" s="207">
        <v>9741</v>
      </c>
      <c r="I39" s="207">
        <v>9364</v>
      </c>
      <c r="J39" s="207">
        <v>7083</v>
      </c>
      <c r="K39" s="207">
        <v>2281</v>
      </c>
      <c r="L39" s="201">
        <v>377</v>
      </c>
      <c r="M39" s="208">
        <v>0.16255785299386008</v>
      </c>
      <c r="N39" s="203">
        <v>0.15420993777243971</v>
      </c>
    </row>
    <row r="40" spans="1:14" ht="14.25">
      <c r="A40" s="204" t="s">
        <v>280</v>
      </c>
      <c r="B40" s="205" t="s">
        <v>24</v>
      </c>
      <c r="C40" s="206">
        <v>78354</v>
      </c>
      <c r="D40" s="207">
        <v>10227</v>
      </c>
      <c r="E40" s="207">
        <v>2182</v>
      </c>
      <c r="F40" s="207">
        <v>65945</v>
      </c>
      <c r="G40" s="207">
        <v>4143</v>
      </c>
      <c r="H40" s="207">
        <v>61802</v>
      </c>
      <c r="I40" s="207">
        <v>59409</v>
      </c>
      <c r="J40" s="207">
        <v>35675</v>
      </c>
      <c r="K40" s="207">
        <v>23734</v>
      </c>
      <c r="L40" s="201">
        <v>2393</v>
      </c>
      <c r="M40" s="208">
        <v>8.8054358737957195E-2</v>
      </c>
      <c r="N40" s="203">
        <v>7.4109103389419645E-2</v>
      </c>
    </row>
    <row r="41" spans="1:14" ht="14.25">
      <c r="A41" s="209" t="s">
        <v>281</v>
      </c>
      <c r="B41" s="210" t="s">
        <v>25</v>
      </c>
      <c r="C41" s="211">
        <v>94287</v>
      </c>
      <c r="D41" s="212">
        <v>14682</v>
      </c>
      <c r="E41" s="212">
        <v>2881</v>
      </c>
      <c r="F41" s="212">
        <v>76724</v>
      </c>
      <c r="G41" s="212">
        <v>3658</v>
      </c>
      <c r="H41" s="212">
        <v>73066</v>
      </c>
      <c r="I41" s="212">
        <v>68737</v>
      </c>
      <c r="J41" s="212">
        <v>34003</v>
      </c>
      <c r="K41" s="212">
        <v>34734</v>
      </c>
      <c r="L41" s="213">
        <v>4329</v>
      </c>
      <c r="M41" s="214">
        <v>0.17214480926445691</v>
      </c>
      <c r="N41" s="215">
        <v>0.14007910259109094</v>
      </c>
    </row>
    <row r="42" spans="1:14" ht="14.25">
      <c r="A42" s="204" t="s">
        <v>282</v>
      </c>
      <c r="B42" s="219" t="s">
        <v>46</v>
      </c>
      <c r="C42" s="220">
        <v>0</v>
      </c>
      <c r="D42" s="220">
        <v>0</v>
      </c>
      <c r="E42" s="220">
        <v>0</v>
      </c>
      <c r="F42" s="220">
        <v>0</v>
      </c>
      <c r="G42" s="220">
        <v>0</v>
      </c>
      <c r="H42" s="220">
        <v>0</v>
      </c>
      <c r="I42" s="220">
        <v>0</v>
      </c>
      <c r="J42" s="220">
        <v>0</v>
      </c>
      <c r="K42" s="220">
        <v>0</v>
      </c>
      <c r="L42" s="221">
        <v>0</v>
      </c>
      <c r="M42" s="208">
        <v>0</v>
      </c>
      <c r="N42" s="203">
        <v>0</v>
      </c>
    </row>
    <row r="43" spans="1:14" ht="14.25">
      <c r="A43" s="204" t="s">
        <v>283</v>
      </c>
      <c r="B43" s="222" t="s">
        <v>47</v>
      </c>
      <c r="C43" s="223">
        <v>10139</v>
      </c>
      <c r="D43" s="223">
        <v>904</v>
      </c>
      <c r="E43" s="223">
        <v>279</v>
      </c>
      <c r="F43" s="223">
        <v>8956</v>
      </c>
      <c r="G43" s="223">
        <v>568</v>
      </c>
      <c r="H43" s="223">
        <v>8388</v>
      </c>
      <c r="I43" s="223">
        <v>8170</v>
      </c>
      <c r="J43" s="223">
        <v>5665</v>
      </c>
      <c r="K43" s="223">
        <v>2505</v>
      </c>
      <c r="L43" s="224">
        <v>218</v>
      </c>
      <c r="M43" s="208">
        <v>5.7767274061531058E-2</v>
      </c>
      <c r="N43" s="203">
        <v>5.1027094042318984E-2</v>
      </c>
    </row>
    <row r="44" spans="1:14" ht="14.25">
      <c r="A44" s="774" t="s">
        <v>443</v>
      </c>
      <c r="B44" s="775"/>
      <c r="C44" s="225">
        <v>972134</v>
      </c>
      <c r="D44" s="226">
        <v>86670</v>
      </c>
      <c r="E44" s="226">
        <v>26732</v>
      </c>
      <c r="F44" s="226">
        <v>858732</v>
      </c>
      <c r="G44" s="226">
        <v>54428</v>
      </c>
      <c r="H44" s="226">
        <v>804304</v>
      </c>
      <c r="I44" s="226">
        <v>783368</v>
      </c>
      <c r="J44" s="226">
        <v>543153</v>
      </c>
      <c r="K44" s="226">
        <v>240215</v>
      </c>
      <c r="L44" s="227">
        <v>20936</v>
      </c>
      <c r="M44" s="228">
        <v>5.7170615514863715E-2</v>
      </c>
      <c r="N44" s="229">
        <v>5.0501512139591816E-2</v>
      </c>
    </row>
  </sheetData>
  <mergeCells count="11">
    <mergeCell ref="A44:B44"/>
    <mergeCell ref="M3:M6"/>
    <mergeCell ref="N3:N6"/>
    <mergeCell ref="C3:C6"/>
    <mergeCell ref="D3:D6"/>
    <mergeCell ref="E3:E6"/>
    <mergeCell ref="F3:F6"/>
    <mergeCell ref="G4:G6"/>
    <mergeCell ref="H4:H6"/>
    <mergeCell ref="I5:I6"/>
    <mergeCell ref="L5:L6"/>
  </mergeCells>
  <phoneticPr fontId="2"/>
  <pageMargins left="0.19685039370078741" right="0.19685039370078741" top="0.19685039370078741" bottom="0.19685039370078741" header="0.19685039370078741" footer="0.19685039370078741"/>
  <pageSetup paperSize="9" scale="55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2436A-740D-49A3-8E72-50A66195C3CE}">
  <sheetPr codeName="Sheet11"/>
  <dimension ref="A1:AO42"/>
  <sheetViews>
    <sheetView zoomScaleNormal="100" workbookViewId="0"/>
  </sheetViews>
  <sheetFormatPr defaultRowHeight="13.5"/>
  <cols>
    <col min="1" max="1" width="11.375" customWidth="1"/>
    <col min="2" max="2" width="36.625" bestFit="1" customWidth="1"/>
    <col min="3" max="41" width="9" style="99" customWidth="1"/>
  </cols>
  <sheetData>
    <row r="1" spans="1:41">
      <c r="A1" s="122"/>
      <c r="B1" s="122" t="s">
        <v>307</v>
      </c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</row>
    <row r="2" spans="1:41">
      <c r="A2" s="122"/>
      <c r="B2" s="122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61"/>
      <c r="X2" s="261"/>
      <c r="Y2" s="261"/>
      <c r="Z2" s="261"/>
      <c r="AA2" s="261"/>
      <c r="AB2" s="261"/>
      <c r="AC2" s="261"/>
      <c r="AD2" s="261"/>
      <c r="AE2" s="261"/>
      <c r="AF2" s="261"/>
      <c r="AG2" s="261"/>
      <c r="AH2" s="261"/>
      <c r="AI2" s="261"/>
      <c r="AJ2" s="261"/>
      <c r="AK2" s="261"/>
      <c r="AL2" s="261"/>
      <c r="AM2" s="261"/>
      <c r="AN2"/>
    </row>
    <row r="3" spans="1:41" ht="27">
      <c r="A3" s="122"/>
      <c r="B3" s="122" t="s">
        <v>308</v>
      </c>
      <c r="C3" s="261" t="str">
        <f>'37部門組替 (値)'!C3</f>
        <v>01-0000</v>
      </c>
      <c r="D3" s="261" t="str">
        <f>'37部門組替 (値)'!D3</f>
        <v>02-0000</v>
      </c>
      <c r="E3" s="261" t="str">
        <f>'37部門組替 (値)'!E3</f>
        <v>03-0000</v>
      </c>
      <c r="F3" s="261" t="str">
        <f>'37部門組替 (値)'!F3</f>
        <v>04-0000</v>
      </c>
      <c r="G3" s="261" t="str">
        <f>'37部門組替 (値)'!G3</f>
        <v>05-0000</v>
      </c>
      <c r="H3" s="261" t="str">
        <f>'37部門組替 (値)'!H3</f>
        <v>06-0000</v>
      </c>
      <c r="I3" s="261" t="str">
        <f>'37部門組替 (値)'!I3</f>
        <v>07-0000</v>
      </c>
      <c r="J3" s="261" t="str">
        <f>'37部門組替 (値)'!J3</f>
        <v>08-0000</v>
      </c>
      <c r="K3" s="261" t="str">
        <f>'37部門組替 (値)'!K3</f>
        <v>09-0000</v>
      </c>
      <c r="L3" s="261" t="str">
        <f>'37部門組替 (値)'!L3</f>
        <v>10-0000</v>
      </c>
      <c r="M3" s="261" t="str">
        <f>'37部門組替 (値)'!M3</f>
        <v>11-0000</v>
      </c>
      <c r="N3" s="261" t="str">
        <f>'37部門組替 (値)'!N3</f>
        <v>12-0000</v>
      </c>
      <c r="O3" s="261" t="str">
        <f>'37部門組替 (値)'!O3</f>
        <v>13-0000</v>
      </c>
      <c r="P3" s="261" t="str">
        <f>'37部門組替 (値)'!P3</f>
        <v>14-0000</v>
      </c>
      <c r="Q3" s="261" t="str">
        <f>'37部門組替 (値)'!Q3</f>
        <v>15-0000</v>
      </c>
      <c r="R3" s="261" t="str">
        <f>'37部門組替 (値)'!R3</f>
        <v>16-0000</v>
      </c>
      <c r="S3" s="261" t="str">
        <f>'37部門組替 (値)'!S3</f>
        <v>17-0000</v>
      </c>
      <c r="T3" s="261" t="str">
        <f>'37部門組替 (値)'!T3</f>
        <v>18-0000</v>
      </c>
      <c r="U3" s="261" t="str">
        <f>'37部門組替 (値)'!U3</f>
        <v>19-0000</v>
      </c>
      <c r="V3" s="261" t="str">
        <f>'37部門組替 (値)'!V3</f>
        <v>20-0000</v>
      </c>
      <c r="W3" s="261" t="str">
        <f>'37部門組替 (値)'!W3</f>
        <v>21-0000</v>
      </c>
      <c r="X3" s="261" t="str">
        <f>'37部門組替 (値)'!X3</f>
        <v>22-0000</v>
      </c>
      <c r="Y3" s="261" t="str">
        <f>'37部門組替 (値)'!Y3</f>
        <v>23-0000</v>
      </c>
      <c r="Z3" s="261" t="str">
        <f>'37部門組替 (値)'!Z3</f>
        <v>24-0000</v>
      </c>
      <c r="AA3" s="261" t="str">
        <f>'37部門組替 (値)'!AA3</f>
        <v>25-0000</v>
      </c>
      <c r="AB3" s="261" t="str">
        <f>'37部門組替 (値)'!AB3</f>
        <v>26-0000</v>
      </c>
      <c r="AC3" s="261" t="str">
        <f>'37部門組替 (値)'!AC3</f>
        <v>27-0000</v>
      </c>
      <c r="AD3" s="261" t="str">
        <f>'37部門組替 (値)'!AD3</f>
        <v>28-0000</v>
      </c>
      <c r="AE3" s="261" t="str">
        <f>'37部門組替 (値)'!AE3</f>
        <v>29-0000</v>
      </c>
      <c r="AF3" s="261" t="str">
        <f>'37部門組替 (値)'!AF3</f>
        <v>30-0000</v>
      </c>
      <c r="AG3" s="261" t="str">
        <f>'37部門組替 (値)'!AG3</f>
        <v>31-0000</v>
      </c>
      <c r="AH3" s="261" t="str">
        <f>'37部門組替 (値)'!AH3</f>
        <v>32-0000</v>
      </c>
      <c r="AI3" s="261" t="str">
        <f>'37部門組替 (値)'!AI3</f>
        <v>33-0000</v>
      </c>
      <c r="AJ3" s="261" t="str">
        <f>'37部門組替 (値)'!AJ3</f>
        <v>34-0000</v>
      </c>
      <c r="AK3" s="261" t="str">
        <f>'37部門組替 (値)'!AK3</f>
        <v>35-0000</v>
      </c>
      <c r="AL3" s="261" t="str">
        <f>'37部門組替 (値)'!AL3</f>
        <v>36-0000</v>
      </c>
      <c r="AM3" s="261" t="str">
        <f>'37部門組替 (値)'!AM3</f>
        <v>37-0000</v>
      </c>
    </row>
    <row r="4" spans="1:41" ht="54">
      <c r="A4" s="122" t="s">
        <v>345</v>
      </c>
      <c r="B4" s="122" t="s">
        <v>346</v>
      </c>
      <c r="C4" s="261" t="str">
        <f>'37部門組替 (値)'!C4</f>
        <v>農林漁業</v>
      </c>
      <c r="D4" s="261" t="str">
        <f>'37部門組替 (値)'!D4</f>
        <v>鉱業</v>
      </c>
      <c r="E4" s="261" t="str">
        <f>'37部門組替 (値)'!E4</f>
        <v>飲食料品</v>
      </c>
      <c r="F4" s="261" t="str">
        <f>'37部門組替 (値)'!F4</f>
        <v>繊維製品</v>
      </c>
      <c r="G4" s="261" t="str">
        <f>'37部門組替 (値)'!G4</f>
        <v>パルプ・紙・木製品</v>
      </c>
      <c r="H4" s="261" t="str">
        <f>'37部門組替 (値)'!H4</f>
        <v>化学製品</v>
      </c>
      <c r="I4" s="261" t="str">
        <f>'37部門組替 (値)'!I4</f>
        <v>石油・石炭製品</v>
      </c>
      <c r="J4" s="261" t="str">
        <f>'37部門組替 (値)'!J4</f>
        <v>プラスチック・ゴム製品</v>
      </c>
      <c r="K4" s="261" t="str">
        <f>'37部門組替 (値)'!K4</f>
        <v>窯業・土石製品</v>
      </c>
      <c r="L4" s="261" t="str">
        <f>'37部門組替 (値)'!L4</f>
        <v>鉄鋼</v>
      </c>
      <c r="M4" s="261" t="str">
        <f>'37部門組替 (値)'!M4</f>
        <v>非鉄金属</v>
      </c>
      <c r="N4" s="261" t="str">
        <f>'37部門組替 (値)'!N4</f>
        <v>金属製品</v>
      </c>
      <c r="O4" s="261" t="str">
        <f>'37部門組替 (値)'!O4</f>
        <v>はん用機械</v>
      </c>
      <c r="P4" s="261" t="str">
        <f>'37部門組替 (値)'!P4</f>
        <v>生産用機械</v>
      </c>
      <c r="Q4" s="261" t="str">
        <f>'37部門組替 (値)'!Q4</f>
        <v>業務用機械</v>
      </c>
      <c r="R4" s="261" t="str">
        <f>'37部門組替 (値)'!R4</f>
        <v>電子部品</v>
      </c>
      <c r="S4" s="261" t="str">
        <f>'37部門組替 (値)'!S4</f>
        <v>電気機械</v>
      </c>
      <c r="T4" s="261" t="str">
        <f>'37部門組替 (値)'!T4</f>
        <v>情報通信機器</v>
      </c>
      <c r="U4" s="261" t="str">
        <f>'37部門組替 (値)'!U4</f>
        <v>輸送機械</v>
      </c>
      <c r="V4" s="261" t="str">
        <f>'37部門組替 (値)'!V4</f>
        <v>その他の製造工業製品</v>
      </c>
      <c r="W4" s="261" t="str">
        <f>'37部門組替 (値)'!W4</f>
        <v>建設</v>
      </c>
      <c r="X4" s="261" t="str">
        <f>'37部門組替 (値)'!X4</f>
        <v>電気・ガス・熱供給</v>
      </c>
      <c r="Y4" s="261" t="str">
        <f>'37部門組替 (値)'!Y4</f>
        <v>水道</v>
      </c>
      <c r="Z4" s="261" t="str">
        <f>'37部門組替 (値)'!Z4</f>
        <v>廃棄物処理</v>
      </c>
      <c r="AA4" s="261" t="str">
        <f>'37部門組替 (値)'!AA4</f>
        <v>商業</v>
      </c>
      <c r="AB4" s="261" t="str">
        <f>'37部門組替 (値)'!AB4</f>
        <v>金融・保険</v>
      </c>
      <c r="AC4" s="261" t="str">
        <f>'37部門組替 (値)'!AC4</f>
        <v>不動産</v>
      </c>
      <c r="AD4" s="261" t="str">
        <f>'37部門組替 (値)'!AD4</f>
        <v>運輸・郵便</v>
      </c>
      <c r="AE4" s="261" t="str">
        <f>'37部門組替 (値)'!AE4</f>
        <v>情報通信</v>
      </c>
      <c r="AF4" s="261" t="str">
        <f>'37部門組替 (値)'!AF4</f>
        <v>公務</v>
      </c>
      <c r="AG4" s="261" t="str">
        <f>'37部門組替 (値)'!AG4</f>
        <v>教育・研究</v>
      </c>
      <c r="AH4" s="261" t="str">
        <f>'37部門組替 (値)'!AH4</f>
        <v>医療・福祉</v>
      </c>
      <c r="AI4" s="261" t="str">
        <f>'37部門組替 (値)'!AI4</f>
        <v>他に分類されない会員制団体</v>
      </c>
      <c r="AJ4" s="261" t="str">
        <f>'37部門組替 (値)'!AJ4</f>
        <v>対事業所サービス</v>
      </c>
      <c r="AK4" s="261" t="str">
        <f>'37部門組替 (値)'!AK4</f>
        <v>対個人サービス</v>
      </c>
      <c r="AL4" s="261" t="str">
        <f>'37部門組替 (値)'!AL4</f>
        <v>事務用品</v>
      </c>
      <c r="AM4" s="261" t="str">
        <f>'37部門組替 (値)'!AM4</f>
        <v>分類不明</v>
      </c>
    </row>
    <row r="5" spans="1:41">
      <c r="A5" s="122" t="s">
        <v>5</v>
      </c>
      <c r="B5" s="122" t="s">
        <v>349</v>
      </c>
      <c r="C5" s="262">
        <f>IFERROR('37部門組替 (値)'!C5/'37部門組替 (値)'!C$42,0)</f>
        <v>0.13735715078220351</v>
      </c>
      <c r="D5" s="262">
        <f>IFERROR('37部門組替 (値)'!D5/'37部門組替 (値)'!D$42,0)</f>
        <v>0</v>
      </c>
      <c r="E5" s="262">
        <f>IFERROR('37部門組替 (値)'!E5/'37部門組替 (値)'!E$42,0)</f>
        <v>0</v>
      </c>
      <c r="F5" s="262">
        <f>IFERROR('37部門組替 (値)'!F5/'37部門組替 (値)'!F$42,0)</f>
        <v>0</v>
      </c>
      <c r="G5" s="262">
        <f>IFERROR('37部門組替 (値)'!G5/'37部門組替 (値)'!G$42,0)</f>
        <v>0</v>
      </c>
      <c r="H5" s="262">
        <f>IFERROR('37部門組替 (値)'!H5/'37部門組替 (値)'!H$42,0)</f>
        <v>0</v>
      </c>
      <c r="I5" s="262">
        <f>IFERROR('37部門組替 (値)'!I5/'37部門組替 (値)'!I$42,0)</f>
        <v>0</v>
      </c>
      <c r="J5" s="262">
        <f>IFERROR('37部門組替 (値)'!J5/'37部門組替 (値)'!J$42,0)</f>
        <v>0</v>
      </c>
      <c r="K5" s="262">
        <f>IFERROR('37部門組替 (値)'!K5/'37部門組替 (値)'!K$42,0)</f>
        <v>0</v>
      </c>
      <c r="L5" s="262">
        <f>IFERROR('37部門組替 (値)'!L5/'37部門組替 (値)'!L$42,0)</f>
        <v>0</v>
      </c>
      <c r="M5" s="262">
        <f>IFERROR('37部門組替 (値)'!M5/'37部門組替 (値)'!M$42,0)</f>
        <v>0</v>
      </c>
      <c r="N5" s="262">
        <f>IFERROR('37部門組替 (値)'!N5/'37部門組替 (値)'!N$42,0)</f>
        <v>0</v>
      </c>
      <c r="O5" s="262">
        <f>IFERROR('37部門組替 (値)'!O5/'37部門組替 (値)'!O$42,0)</f>
        <v>0</v>
      </c>
      <c r="P5" s="262">
        <f>IFERROR('37部門組替 (値)'!P5/'37部門組替 (値)'!P$42,0)</f>
        <v>0</v>
      </c>
      <c r="Q5" s="262">
        <f>IFERROR('37部門組替 (値)'!Q5/'37部門組替 (値)'!Q$42,0)</f>
        <v>0</v>
      </c>
      <c r="R5" s="262">
        <f>IFERROR('37部門組替 (値)'!R5/'37部門組替 (値)'!R$42,0)</f>
        <v>0</v>
      </c>
      <c r="S5" s="262">
        <f>IFERROR('37部門組替 (値)'!S5/'37部門組替 (値)'!S$42,0)</f>
        <v>0</v>
      </c>
      <c r="T5" s="262">
        <f>IFERROR('37部門組替 (値)'!T5/'37部門組替 (値)'!T$42,0)</f>
        <v>0</v>
      </c>
      <c r="U5" s="262">
        <f>IFERROR('37部門組替 (値)'!U5/'37部門組替 (値)'!U$42,0)</f>
        <v>0</v>
      </c>
      <c r="V5" s="262">
        <f>IFERROR('37部門組替 (値)'!V5/'37部門組替 (値)'!V$42,0)</f>
        <v>0</v>
      </c>
      <c r="W5" s="262">
        <f>IFERROR('37部門組替 (値)'!W5/'37部門組替 (値)'!W$42,0)</f>
        <v>0</v>
      </c>
      <c r="X5" s="262">
        <f>IFERROR('37部門組替 (値)'!X5/'37部門組替 (値)'!X$42,0)</f>
        <v>0</v>
      </c>
      <c r="Y5" s="262">
        <f>IFERROR('37部門組替 (値)'!Y5/'37部門組替 (値)'!Y$42,0)</f>
        <v>0</v>
      </c>
      <c r="Z5" s="262">
        <f>IFERROR('37部門組替 (値)'!Z5/'37部門組替 (値)'!Z$42,0)</f>
        <v>0</v>
      </c>
      <c r="AA5" s="262">
        <f>IFERROR('37部門組替 (値)'!AA5/'37部門組替 (値)'!AA$42,0)</f>
        <v>0</v>
      </c>
      <c r="AB5" s="262">
        <f>IFERROR('37部門組替 (値)'!AB5/'37部門組替 (値)'!AB$42,0)</f>
        <v>0</v>
      </c>
      <c r="AC5" s="262">
        <f>IFERROR('37部門組替 (値)'!AC5/'37部門組替 (値)'!AC$42,0)</f>
        <v>0</v>
      </c>
      <c r="AD5" s="262">
        <f>IFERROR('37部門組替 (値)'!AD5/'37部門組替 (値)'!AD$42,0)</f>
        <v>0</v>
      </c>
      <c r="AE5" s="262">
        <f>IFERROR('37部門組替 (値)'!AE5/'37部門組替 (値)'!AE$42,0)</f>
        <v>0</v>
      </c>
      <c r="AF5" s="262">
        <f>IFERROR('37部門組替 (値)'!AF5/'37部門組替 (値)'!AF$42,0)</f>
        <v>0</v>
      </c>
      <c r="AG5" s="262">
        <f>IFERROR('37部門組替 (値)'!AG5/'37部門組替 (値)'!AG$42,0)</f>
        <v>0</v>
      </c>
      <c r="AH5" s="262">
        <f>IFERROR('37部門組替 (値)'!AH5/'37部門組替 (値)'!AH$42,0)</f>
        <v>0</v>
      </c>
      <c r="AI5" s="262">
        <f>IFERROR('37部門組替 (値)'!AI5/'37部門組替 (値)'!AI$42,0)</f>
        <v>0</v>
      </c>
      <c r="AJ5" s="262">
        <f>IFERROR('37部門組替 (値)'!AJ5/'37部門組替 (値)'!AJ$42,0)</f>
        <v>0</v>
      </c>
      <c r="AK5" s="262">
        <f>IFERROR('37部門組替 (値)'!AK5/'37部門組替 (値)'!AK$42,0)</f>
        <v>1.0938924339106655E-2</v>
      </c>
      <c r="AL5" s="262">
        <f>IFERROR('37部門組替 (値)'!AL5/'37部門組替 (値)'!AL$42,0)</f>
        <v>0</v>
      </c>
      <c r="AM5" s="262">
        <f>IFERROR('37部門組替 (値)'!AM5/'37部門組替 (値)'!AM$42,0)</f>
        <v>0</v>
      </c>
      <c r="AN5" s="101"/>
      <c r="AO5" s="101"/>
    </row>
    <row r="6" spans="1:41">
      <c r="A6" s="122" t="s">
        <v>6</v>
      </c>
      <c r="B6" s="122" t="s">
        <v>31</v>
      </c>
      <c r="C6" s="262">
        <f>IFERROR('37部門組替 (値)'!C6/'37部門組替 (値)'!C$42,0)</f>
        <v>0</v>
      </c>
      <c r="D6" s="262">
        <f>IFERROR('37部門組替 (値)'!D6/'37部門組替 (値)'!D$42,0)</f>
        <v>0</v>
      </c>
      <c r="E6" s="262">
        <f>IFERROR('37部門組替 (値)'!E6/'37部門組替 (値)'!E$42,0)</f>
        <v>0</v>
      </c>
      <c r="F6" s="262">
        <f>IFERROR('37部門組替 (値)'!F6/'37部門組替 (値)'!F$42,0)</f>
        <v>0</v>
      </c>
      <c r="G6" s="262">
        <f>IFERROR('37部門組替 (値)'!G6/'37部門組替 (値)'!G$42,0)</f>
        <v>0</v>
      </c>
      <c r="H6" s="262">
        <f>IFERROR('37部門組替 (値)'!H6/'37部門組替 (値)'!H$42,0)</f>
        <v>0</v>
      </c>
      <c r="I6" s="262">
        <f>IFERROR('37部門組替 (値)'!I6/'37部門組替 (値)'!I$42,0)</f>
        <v>0</v>
      </c>
      <c r="J6" s="262">
        <f>IFERROR('37部門組替 (値)'!J6/'37部門組替 (値)'!J$42,0)</f>
        <v>0</v>
      </c>
      <c r="K6" s="262">
        <f>IFERROR('37部門組替 (値)'!K6/'37部門組替 (値)'!K$42,0)</f>
        <v>0</v>
      </c>
      <c r="L6" s="262">
        <f>IFERROR('37部門組替 (値)'!L6/'37部門組替 (値)'!L$42,0)</f>
        <v>0</v>
      </c>
      <c r="M6" s="262">
        <f>IFERROR('37部門組替 (値)'!M6/'37部門組替 (値)'!M$42,0)</f>
        <v>0</v>
      </c>
      <c r="N6" s="262">
        <f>IFERROR('37部門組替 (値)'!N6/'37部門組替 (値)'!N$42,0)</f>
        <v>0</v>
      </c>
      <c r="O6" s="262">
        <f>IFERROR('37部門組替 (値)'!O6/'37部門組替 (値)'!O$42,0)</f>
        <v>0</v>
      </c>
      <c r="P6" s="262">
        <f>IFERROR('37部門組替 (値)'!P6/'37部門組替 (値)'!P$42,0)</f>
        <v>0</v>
      </c>
      <c r="Q6" s="262">
        <f>IFERROR('37部門組替 (値)'!Q6/'37部門組替 (値)'!Q$42,0)</f>
        <v>0</v>
      </c>
      <c r="R6" s="262">
        <f>IFERROR('37部門組替 (値)'!R6/'37部門組替 (値)'!R$42,0)</f>
        <v>0</v>
      </c>
      <c r="S6" s="262">
        <f>IFERROR('37部門組替 (値)'!S6/'37部門組替 (値)'!S$42,0)</f>
        <v>0</v>
      </c>
      <c r="T6" s="262">
        <f>IFERROR('37部門組替 (値)'!T6/'37部門組替 (値)'!T$42,0)</f>
        <v>0</v>
      </c>
      <c r="U6" s="262">
        <f>IFERROR('37部門組替 (値)'!U6/'37部門組替 (値)'!U$42,0)</f>
        <v>0</v>
      </c>
      <c r="V6" s="262">
        <f>IFERROR('37部門組替 (値)'!V6/'37部門組替 (値)'!V$42,0)</f>
        <v>0</v>
      </c>
      <c r="W6" s="262">
        <f>IFERROR('37部門組替 (値)'!W6/'37部門組替 (値)'!W$42,0)</f>
        <v>0</v>
      </c>
      <c r="X6" s="262">
        <f>IFERROR('37部門組替 (値)'!X6/'37部門組替 (値)'!X$42,0)</f>
        <v>0</v>
      </c>
      <c r="Y6" s="262">
        <f>IFERROR('37部門組替 (値)'!Y6/'37部門組替 (値)'!Y$42,0)</f>
        <v>0</v>
      </c>
      <c r="Z6" s="262">
        <f>IFERROR('37部門組替 (値)'!Z6/'37部門組替 (値)'!Z$42,0)</f>
        <v>0</v>
      </c>
      <c r="AA6" s="262">
        <f>IFERROR('37部門組替 (値)'!AA6/'37部門組替 (値)'!AA$42,0)</f>
        <v>0</v>
      </c>
      <c r="AB6" s="262">
        <f>IFERROR('37部門組替 (値)'!AB6/'37部門組替 (値)'!AB$42,0)</f>
        <v>0</v>
      </c>
      <c r="AC6" s="262">
        <f>IFERROR('37部門組替 (値)'!AC6/'37部門組替 (値)'!AC$42,0)</f>
        <v>0</v>
      </c>
      <c r="AD6" s="262">
        <f>IFERROR('37部門組替 (値)'!AD6/'37部門組替 (値)'!AD$42,0)</f>
        <v>0</v>
      </c>
      <c r="AE6" s="262">
        <f>IFERROR('37部門組替 (値)'!AE6/'37部門組替 (値)'!AE$42,0)</f>
        <v>0</v>
      </c>
      <c r="AF6" s="262">
        <f>IFERROR('37部門組替 (値)'!AF6/'37部門組替 (値)'!AF$42,0)</f>
        <v>0</v>
      </c>
      <c r="AG6" s="262">
        <f>IFERROR('37部門組替 (値)'!AG6/'37部門組替 (値)'!AG$42,0)</f>
        <v>0</v>
      </c>
      <c r="AH6" s="262">
        <f>IFERROR('37部門組替 (値)'!AH6/'37部門組替 (値)'!AH$42,0)</f>
        <v>0</v>
      </c>
      <c r="AI6" s="262">
        <f>IFERROR('37部門組替 (値)'!AI6/'37部門組替 (値)'!AI$42,0)</f>
        <v>0</v>
      </c>
      <c r="AJ6" s="262">
        <f>IFERROR('37部門組替 (値)'!AJ6/'37部門組替 (値)'!AJ$42,0)</f>
        <v>0</v>
      </c>
      <c r="AK6" s="262">
        <f>IFERROR('37部門組替 (値)'!AK6/'37部門組替 (値)'!AK$42,0)</f>
        <v>0</v>
      </c>
      <c r="AL6" s="262">
        <f>IFERROR('37部門組替 (値)'!AL6/'37部門組替 (値)'!AL$42,0)</f>
        <v>0</v>
      </c>
      <c r="AM6" s="262">
        <f>IFERROR('37部門組替 (値)'!AM6/'37部門組替 (値)'!AM$42,0)</f>
        <v>0</v>
      </c>
      <c r="AN6" s="101"/>
      <c r="AO6" s="101"/>
    </row>
    <row r="7" spans="1:41">
      <c r="A7" s="122" t="s">
        <v>7</v>
      </c>
      <c r="B7" s="122" t="s">
        <v>52</v>
      </c>
      <c r="C7" s="262">
        <f>IFERROR('37部門組替 (値)'!C7/'37部門組替 (値)'!C$42,0)</f>
        <v>0</v>
      </c>
      <c r="D7" s="262">
        <f>IFERROR('37部門組替 (値)'!D7/'37部門組替 (値)'!D$42,0)</f>
        <v>0</v>
      </c>
      <c r="E7" s="262">
        <f>IFERROR('37部門組替 (値)'!E7/'37部門組替 (値)'!E$42,0)</f>
        <v>0</v>
      </c>
      <c r="F7" s="262">
        <f>IFERROR('37部門組替 (値)'!F7/'37部門組替 (値)'!F$42,0)</f>
        <v>0</v>
      </c>
      <c r="G7" s="262">
        <f>IFERROR('37部門組替 (値)'!G7/'37部門組替 (値)'!G$42,0)</f>
        <v>0</v>
      </c>
      <c r="H7" s="262">
        <f>IFERROR('37部門組替 (値)'!H7/'37部門組替 (値)'!H$42,0)</f>
        <v>0</v>
      </c>
      <c r="I7" s="262">
        <f>IFERROR('37部門組替 (値)'!I7/'37部門組替 (値)'!I$42,0)</f>
        <v>0</v>
      </c>
      <c r="J7" s="262">
        <f>IFERROR('37部門組替 (値)'!J7/'37部門組替 (値)'!J$42,0)</f>
        <v>0</v>
      </c>
      <c r="K7" s="262">
        <f>IFERROR('37部門組替 (値)'!K7/'37部門組替 (値)'!K$42,0)</f>
        <v>0</v>
      </c>
      <c r="L7" s="262">
        <f>IFERROR('37部門組替 (値)'!L7/'37部門組替 (値)'!L$42,0)</f>
        <v>0</v>
      </c>
      <c r="M7" s="262">
        <f>IFERROR('37部門組替 (値)'!M7/'37部門組替 (値)'!M$42,0)</f>
        <v>0</v>
      </c>
      <c r="N7" s="262">
        <f>IFERROR('37部門組替 (値)'!N7/'37部門組替 (値)'!N$42,0)</f>
        <v>0</v>
      </c>
      <c r="O7" s="262">
        <f>IFERROR('37部門組替 (値)'!O7/'37部門組替 (値)'!O$42,0)</f>
        <v>0</v>
      </c>
      <c r="P7" s="262">
        <f>IFERROR('37部門組替 (値)'!P7/'37部門組替 (値)'!P$42,0)</f>
        <v>0</v>
      </c>
      <c r="Q7" s="262">
        <f>IFERROR('37部門組替 (値)'!Q7/'37部門組替 (値)'!Q$42,0)</f>
        <v>0</v>
      </c>
      <c r="R7" s="262">
        <f>IFERROR('37部門組替 (値)'!R7/'37部門組替 (値)'!R$42,0)</f>
        <v>0</v>
      </c>
      <c r="S7" s="262">
        <f>IFERROR('37部門組替 (値)'!S7/'37部門組替 (値)'!S$42,0)</f>
        <v>0</v>
      </c>
      <c r="T7" s="262">
        <f>IFERROR('37部門組替 (値)'!T7/'37部門組替 (値)'!T$42,0)</f>
        <v>0</v>
      </c>
      <c r="U7" s="262">
        <f>IFERROR('37部門組替 (値)'!U7/'37部門組替 (値)'!U$42,0)</f>
        <v>0</v>
      </c>
      <c r="V7" s="262">
        <f>IFERROR('37部門組替 (値)'!V7/'37部門組替 (値)'!V$42,0)</f>
        <v>0</v>
      </c>
      <c r="W7" s="262">
        <f>IFERROR('37部門組替 (値)'!W7/'37部門組替 (値)'!W$42,0)</f>
        <v>0</v>
      </c>
      <c r="X7" s="262">
        <f>IFERROR('37部門組替 (値)'!X7/'37部門組替 (値)'!X$42,0)</f>
        <v>0</v>
      </c>
      <c r="Y7" s="262">
        <f>IFERROR('37部門組替 (値)'!Y7/'37部門組替 (値)'!Y$42,0)</f>
        <v>0</v>
      </c>
      <c r="Z7" s="262">
        <f>IFERROR('37部門組替 (値)'!Z7/'37部門組替 (値)'!Z$42,0)</f>
        <v>0</v>
      </c>
      <c r="AA7" s="262">
        <f>IFERROR('37部門組替 (値)'!AA7/'37部門組替 (値)'!AA$42,0)</f>
        <v>0</v>
      </c>
      <c r="AB7" s="262">
        <f>IFERROR('37部門組替 (値)'!AB7/'37部門組替 (値)'!AB$42,0)</f>
        <v>0</v>
      </c>
      <c r="AC7" s="262">
        <f>IFERROR('37部門組替 (値)'!AC7/'37部門組替 (値)'!AC$42,0)</f>
        <v>0</v>
      </c>
      <c r="AD7" s="262">
        <f>IFERROR('37部門組替 (値)'!AD7/'37部門組替 (値)'!AD$42,0)</f>
        <v>0</v>
      </c>
      <c r="AE7" s="262">
        <f>IFERROR('37部門組替 (値)'!AE7/'37部門組替 (値)'!AE$42,0)</f>
        <v>0</v>
      </c>
      <c r="AF7" s="262">
        <f>IFERROR('37部門組替 (値)'!AF7/'37部門組替 (値)'!AF$42,0)</f>
        <v>0</v>
      </c>
      <c r="AG7" s="262">
        <f>IFERROR('37部門組替 (値)'!AG7/'37部門組替 (値)'!AG$42,0)</f>
        <v>0</v>
      </c>
      <c r="AH7" s="262">
        <f>IFERROR('37部門組替 (値)'!AH7/'37部門組替 (値)'!AH$42,0)</f>
        <v>0</v>
      </c>
      <c r="AI7" s="262">
        <f>IFERROR('37部門組替 (値)'!AI7/'37部門組替 (値)'!AI$42,0)</f>
        <v>0</v>
      </c>
      <c r="AJ7" s="262">
        <f>IFERROR('37部門組替 (値)'!AJ7/'37部門組替 (値)'!AJ$42,0)</f>
        <v>0</v>
      </c>
      <c r="AK7" s="262">
        <f>IFERROR('37部門組替 (値)'!AK7/'37部門組替 (値)'!AK$42,0)</f>
        <v>0</v>
      </c>
      <c r="AL7" s="262">
        <f>IFERROR('37部門組替 (値)'!AL7/'37部門組替 (値)'!AL$42,0)</f>
        <v>0</v>
      </c>
      <c r="AM7" s="262">
        <f>IFERROR('37部門組替 (値)'!AM7/'37部門組替 (値)'!AM$42,0)</f>
        <v>0</v>
      </c>
      <c r="AN7" s="101"/>
      <c r="AO7" s="101"/>
    </row>
    <row r="8" spans="1:41">
      <c r="A8" s="122" t="s">
        <v>8</v>
      </c>
      <c r="B8" s="122" t="s">
        <v>32</v>
      </c>
      <c r="C8" s="262">
        <f>IFERROR('37部門組替 (値)'!C8/'37部門組替 (値)'!C$42,0)</f>
        <v>5.6584932874736487E-3</v>
      </c>
      <c r="D8" s="262">
        <f>IFERROR('37部門組替 (値)'!D8/'37部門組替 (値)'!D$42,0)</f>
        <v>9.3896713615023504E-4</v>
      </c>
      <c r="E8" s="262">
        <f>IFERROR('37部門組替 (値)'!E8/'37部門組替 (値)'!E$42,0)</f>
        <v>1.0789510719144346E-3</v>
      </c>
      <c r="F8" s="262">
        <f>IFERROR('37部門組替 (値)'!F8/'37部門組替 (値)'!F$42,0)</f>
        <v>4.8124792565549289E-3</v>
      </c>
      <c r="G8" s="262">
        <f>IFERROR('37部門組替 (値)'!G8/'37部門組替 (値)'!G$42,0)</f>
        <v>2.6819456296476901E-3</v>
      </c>
      <c r="H8" s="262">
        <f>IFERROR('37部門組替 (値)'!H8/'37部門組替 (値)'!H$42,0)</f>
        <v>3.9437619545284245E-5</v>
      </c>
      <c r="I8" s="262">
        <f>IFERROR('37部門組替 (値)'!I8/'37部門組替 (値)'!I$42,0)</f>
        <v>0</v>
      </c>
      <c r="J8" s="262">
        <f>IFERROR('37部門組替 (値)'!J8/'37部門組替 (値)'!J$42,0)</f>
        <v>8.6275073693292117E-4</v>
      </c>
      <c r="K8" s="262">
        <f>IFERROR('37部門組替 (値)'!K8/'37部門組替 (値)'!K$42,0)</f>
        <v>1.2328767123287673E-3</v>
      </c>
      <c r="L8" s="262">
        <f>IFERROR('37部門組替 (値)'!L8/'37部門組替 (値)'!L$42,0)</f>
        <v>2.30361667818475E-4</v>
      </c>
      <c r="M8" s="262">
        <f>IFERROR('37部門組替 (値)'!M8/'37部門組替 (値)'!M$42,0)</f>
        <v>3.663003663003663E-4</v>
      </c>
      <c r="N8" s="262">
        <f>IFERROR('37部門組替 (値)'!N8/'37部門組替 (値)'!N$42,0)</f>
        <v>2.7029836781370204E-3</v>
      </c>
      <c r="O8" s="262">
        <f>IFERROR('37部門組替 (値)'!O8/'37部門組替 (値)'!O$42,0)</f>
        <v>7.7609623593325567E-4</v>
      </c>
      <c r="P8" s="262">
        <f>IFERROR('37部門組替 (値)'!P8/'37部門組替 (値)'!P$42,0)</f>
        <v>6.0857538035961282E-4</v>
      </c>
      <c r="Q8" s="262">
        <f>IFERROR('37部門組替 (値)'!Q8/'37部門組替 (値)'!Q$42,0)</f>
        <v>4.4835509723701168E-4</v>
      </c>
      <c r="R8" s="262">
        <f>IFERROR('37部門組替 (値)'!R8/'37部門組替 (値)'!R$42,0)</f>
        <v>1.6732667744994142E-4</v>
      </c>
      <c r="S8" s="262">
        <f>IFERROR('37部門組替 (値)'!S8/'37部門組替 (値)'!S$42,0)</f>
        <v>2.8773873323022697E-4</v>
      </c>
      <c r="T8" s="262">
        <f>IFERROR('37部門組替 (値)'!T8/'37部門組替 (値)'!T$42,0)</f>
        <v>2.3230962226455419E-4</v>
      </c>
      <c r="U8" s="262">
        <f>IFERROR('37部門組替 (値)'!U8/'37部門組替 (値)'!U$42,0)</f>
        <v>1.1909645489552594E-4</v>
      </c>
      <c r="V8" s="262">
        <f>IFERROR('37部門組替 (値)'!V8/'37部門組替 (値)'!V$42,0)</f>
        <v>1.9865525672371634E-3</v>
      </c>
      <c r="W8" s="262">
        <f>IFERROR('37部門組替 (値)'!W8/'37部門組替 (値)'!W$42,0)</f>
        <v>1.4836271150517506E-3</v>
      </c>
      <c r="X8" s="262">
        <f>IFERROR('37部門組替 (値)'!X8/'37部門組替 (値)'!X$42,0)</f>
        <v>1.4010115303248945E-5</v>
      </c>
      <c r="Y8" s="262">
        <f>IFERROR('37部門組替 (値)'!Y8/'37部門組替 (値)'!Y$42,0)</f>
        <v>0</v>
      </c>
      <c r="Z8" s="262">
        <f>IFERROR('37部門組替 (値)'!Z8/'37部門組替 (値)'!Z$42,0)</f>
        <v>4.8907727420932504E-4</v>
      </c>
      <c r="AA8" s="262">
        <f>IFERROR('37部門組替 (値)'!AA8/'37部門組替 (値)'!AA$42,0)</f>
        <v>4.6004986346907269E-4</v>
      </c>
      <c r="AB8" s="262">
        <f>IFERROR('37部門組替 (値)'!AB8/'37部門組替 (値)'!AB$42,0)</f>
        <v>6.4098455227229022E-4</v>
      </c>
      <c r="AC8" s="262">
        <f>IFERROR('37部門組替 (値)'!AC8/'37部門組替 (値)'!AC$42,0)</f>
        <v>8.133971291866027E-4</v>
      </c>
      <c r="AD8" s="262">
        <f>IFERROR('37部門組替 (値)'!AD8/'37部門組替 (値)'!AD$42,0)</f>
        <v>5.9008364435658765E-4</v>
      </c>
      <c r="AE8" s="262">
        <f>IFERROR('37部門組替 (値)'!AE8/'37部門組替 (値)'!AE$42,0)</f>
        <v>2.5266446159500185E-4</v>
      </c>
      <c r="AF8" s="262">
        <f>IFERROR('37部門組替 (値)'!AF8/'37部門組替 (値)'!AF$42,0)</f>
        <v>0</v>
      </c>
      <c r="AG8" s="262">
        <f>IFERROR('37部門組替 (値)'!AG8/'37部門組替 (値)'!AG$42,0)</f>
        <v>2.9967036260113877E-4</v>
      </c>
      <c r="AH8" s="262">
        <f>IFERROR('37部門組替 (値)'!AH8/'37部門組替 (値)'!AH$42,0)</f>
        <v>2.0916162489196199E-3</v>
      </c>
      <c r="AI8" s="262">
        <f>IFERROR('37部門組替 (値)'!AI8/'37部門組替 (値)'!AI$42,0)</f>
        <v>4.6296296296296293E-4</v>
      </c>
      <c r="AJ8" s="262">
        <f>IFERROR('37部門組替 (値)'!AJ8/'37部門組替 (値)'!AJ$42,0)</f>
        <v>2.6053042121684872E-2</v>
      </c>
      <c r="AK8" s="262">
        <f>IFERROR('37部門組替 (値)'!AK8/'37部門組替 (値)'!AK$42,0)</f>
        <v>4.8947723039118552E-3</v>
      </c>
      <c r="AL8" s="262">
        <f>IFERROR('37部門組替 (値)'!AL8/'37部門組替 (値)'!AL$42,0)</f>
        <v>0</v>
      </c>
      <c r="AM8" s="262">
        <f>IFERROR('37部門組替 (値)'!AM8/'37部門組替 (値)'!AM$42,0)</f>
        <v>8.130081300813009E-3</v>
      </c>
      <c r="AN8" s="101"/>
      <c r="AO8" s="101"/>
    </row>
    <row r="9" spans="1:41">
      <c r="A9" s="122" t="s">
        <v>9</v>
      </c>
      <c r="B9" s="122" t="s">
        <v>23</v>
      </c>
      <c r="C9" s="262">
        <f>IFERROR('37部門組替 (値)'!C9/'37部門組替 (値)'!C$42,0)</f>
        <v>4.4380339509597248E-4</v>
      </c>
      <c r="D9" s="262">
        <f>IFERROR('37部門組替 (値)'!D9/'37部門組替 (値)'!D$42,0)</f>
        <v>3.7558685446009402E-3</v>
      </c>
      <c r="E9" s="262">
        <f>IFERROR('37部門組替 (値)'!E9/'37部門組替 (値)'!E$42,0)</f>
        <v>3.7997842097856173E-3</v>
      </c>
      <c r="F9" s="262">
        <f>IFERROR('37部門組替 (値)'!F9/'37部門組替 (値)'!F$42,0)</f>
        <v>1.2943909724527051E-2</v>
      </c>
      <c r="G9" s="262">
        <f>IFERROR('37部門組替 (値)'!G9/'37部門組替 (値)'!G$42,0)</f>
        <v>7.6801170303547493E-3</v>
      </c>
      <c r="H9" s="262">
        <f>IFERROR('37部門組替 (値)'!H9/'37部門組替 (値)'!H$42,0)</f>
        <v>9.8594048863210617E-4</v>
      </c>
      <c r="I9" s="262">
        <f>IFERROR('37部門組替 (値)'!I9/'37部門組替 (値)'!I$42,0)</f>
        <v>8.1665986116782364E-4</v>
      </c>
      <c r="J9" s="262">
        <f>IFERROR('37部門組替 (値)'!J9/'37部門組替 (値)'!J$42,0)</f>
        <v>3.091523474009635E-3</v>
      </c>
      <c r="K9" s="262">
        <f>IFERROR('37部門組替 (値)'!K9/'37部門組替 (値)'!K$42,0)</f>
        <v>3.6986301369863021E-3</v>
      </c>
      <c r="L9" s="262">
        <f>IFERROR('37部門組替 (値)'!L9/'37部門組替 (値)'!L$42,0)</f>
        <v>1.3821700069108502E-3</v>
      </c>
      <c r="M9" s="262">
        <f>IFERROR('37部門組替 (値)'!M9/'37部門組替 (値)'!M$42,0)</f>
        <v>1.6483516483516481E-3</v>
      </c>
      <c r="N9" s="262">
        <f>IFERROR('37部門組替 (値)'!N9/'37部門組替 (値)'!N$42,0)</f>
        <v>7.3812246595280169E-3</v>
      </c>
      <c r="O9" s="262">
        <f>IFERROR('37部門組替 (値)'!O9/'37部門組替 (値)'!O$42,0)</f>
        <v>2.1989393351442249E-3</v>
      </c>
      <c r="P9" s="262">
        <f>IFERROR('37部門組替 (値)'!P9/'37部門組替 (値)'!P$42,0)</f>
        <v>1.8257261410788382E-3</v>
      </c>
      <c r="Q9" s="262">
        <f>IFERROR('37部門組替 (値)'!Q9/'37部門組替 (値)'!Q$42,0)</f>
        <v>2.0175979375665525E-3</v>
      </c>
      <c r="R9" s="262">
        <f>IFERROR('37部門組替 (値)'!R9/'37部門組替 (値)'!R$42,0)</f>
        <v>6.1353115064978524E-4</v>
      </c>
      <c r="S9" s="262">
        <f>IFERROR('37部門組替 (値)'!S9/'37部門組替 (値)'!S$42,0)</f>
        <v>1.1869222745746861E-3</v>
      </c>
      <c r="T9" s="262">
        <f>IFERROR('37部門組替 (値)'!T9/'37部門組替 (値)'!T$42,0)</f>
        <v>1.161548111322771E-3</v>
      </c>
      <c r="U9" s="262">
        <f>IFERROR('37部門組替 (値)'!U9/'37部門組替 (値)'!U$42,0)</f>
        <v>6.2194815334330213E-4</v>
      </c>
      <c r="V9" s="262">
        <f>IFERROR('37部門組替 (値)'!V9/'37部門組替 (値)'!V$42,0)</f>
        <v>1.2454156479217601E-2</v>
      </c>
      <c r="W9" s="262">
        <f>IFERROR('37部門組替 (値)'!W9/'37部門組替 (値)'!W$42,0)</f>
        <v>1.5542760252923102E-3</v>
      </c>
      <c r="X9" s="262">
        <f>IFERROR('37部門組替 (値)'!X9/'37部門組替 (値)'!X$42,0)</f>
        <v>8.4060691819493679E-5</v>
      </c>
      <c r="Y9" s="262">
        <f>IFERROR('37部門組替 (値)'!Y9/'37部門組替 (値)'!Y$42,0)</f>
        <v>0</v>
      </c>
      <c r="Z9" s="262">
        <f>IFERROR('37部門組替 (値)'!Z9/'37部門組替 (値)'!Z$42,0)</f>
        <v>1.4672318226279751E-3</v>
      </c>
      <c r="AA9" s="262">
        <f>IFERROR('37部門組替 (値)'!AA9/'37部門組替 (値)'!AA$42,0)</f>
        <v>7.4795203609165353E-3</v>
      </c>
      <c r="AB9" s="262">
        <f>IFERROR('37部門組替 (値)'!AB9/'37部門組替 (値)'!AB$42,0)</f>
        <v>3.3972181270431378E-3</v>
      </c>
      <c r="AC9" s="262">
        <f>IFERROR('37部門組替 (値)'!AC9/'37部門組替 (値)'!AC$42,0)</f>
        <v>2.3923444976076545E-3</v>
      </c>
      <c r="AD9" s="262">
        <f>IFERROR('37部門組替 (値)'!AD9/'37部門組替 (値)'!AD$42,0)</f>
        <v>1.9767802085945687E-3</v>
      </c>
      <c r="AE9" s="262">
        <f>IFERROR('37部門組替 (値)'!AE9/'37部門組替 (値)'!AE$42,0)</f>
        <v>1.1369900771775079E-3</v>
      </c>
      <c r="AF9" s="262">
        <f>IFERROR('37部門組替 (値)'!AF9/'37部門組替 (値)'!AF$42,0)</f>
        <v>0</v>
      </c>
      <c r="AG9" s="262">
        <f>IFERROR('37部門組替 (値)'!AG9/'37部門組替 (値)'!AG$42,0)</f>
        <v>3.1631871607897982E-3</v>
      </c>
      <c r="AH9" s="262">
        <f>IFERROR('37部門組替 (値)'!AH9/'37部門組替 (値)'!AH$42,0)</f>
        <v>4.701815038893691E-3</v>
      </c>
      <c r="AI9" s="262">
        <f>IFERROR('37部門組替 (値)'!AI9/'37部門組替 (値)'!AI$42,0)</f>
        <v>2.3148148148148147E-3</v>
      </c>
      <c r="AJ9" s="262">
        <f>IFERROR('37部門組替 (値)'!AJ9/'37部門組替 (値)'!AJ$42,0)</f>
        <v>6.006240249609985E-3</v>
      </c>
      <c r="AK9" s="262">
        <f>IFERROR('37部門組替 (値)'!AK9/'37部門組替 (値)'!AK$42,0)</f>
        <v>5.5090959533906705E-3</v>
      </c>
      <c r="AL9" s="262">
        <f>IFERROR('37部門組替 (値)'!AL9/'37部門組替 (値)'!AL$42,0)</f>
        <v>0</v>
      </c>
      <c r="AM9" s="262">
        <f>IFERROR('37部門組替 (値)'!AM9/'37部門組替 (値)'!AM$42,0)</f>
        <v>2.0325203252032523E-2</v>
      </c>
      <c r="AN9" s="101"/>
      <c r="AO9" s="101"/>
    </row>
    <row r="10" spans="1:41">
      <c r="A10" s="122" t="s">
        <v>10</v>
      </c>
      <c r="B10" s="122" t="s">
        <v>33</v>
      </c>
      <c r="C10" s="262">
        <f>IFERROR('37部門組替 (値)'!C10/'37部門組替 (値)'!C$42,0)</f>
        <v>0</v>
      </c>
      <c r="D10" s="262">
        <f>IFERROR('37部門組替 (値)'!D10/'37部門組替 (値)'!D$42,0)</f>
        <v>0</v>
      </c>
      <c r="E10" s="262">
        <f>IFERROR('37部門組替 (値)'!E10/'37部門組替 (値)'!E$42,0)</f>
        <v>0</v>
      </c>
      <c r="F10" s="262">
        <f>IFERROR('37部門組替 (値)'!F10/'37部門組替 (値)'!F$42,0)</f>
        <v>0</v>
      </c>
      <c r="G10" s="262">
        <f>IFERROR('37部門組替 (値)'!G10/'37部門組替 (値)'!G$42,0)</f>
        <v>0</v>
      </c>
      <c r="H10" s="262">
        <f>IFERROR('37部門組替 (値)'!H10/'37部門組替 (値)'!H$42,0)</f>
        <v>0</v>
      </c>
      <c r="I10" s="262">
        <f>IFERROR('37部門組替 (値)'!I10/'37部門組替 (値)'!I$42,0)</f>
        <v>0</v>
      </c>
      <c r="J10" s="262">
        <f>IFERROR('37部門組替 (値)'!J10/'37部門組替 (値)'!J$42,0)</f>
        <v>0</v>
      </c>
      <c r="K10" s="262">
        <f>IFERROR('37部門組替 (値)'!K10/'37部門組替 (値)'!K$42,0)</f>
        <v>0</v>
      </c>
      <c r="L10" s="262">
        <f>IFERROR('37部門組替 (値)'!L10/'37部門組替 (値)'!L$42,0)</f>
        <v>0</v>
      </c>
      <c r="M10" s="262">
        <f>IFERROR('37部門組替 (値)'!M10/'37部門組替 (値)'!M$42,0)</f>
        <v>0</v>
      </c>
      <c r="N10" s="262">
        <f>IFERROR('37部門組替 (値)'!N10/'37部門組替 (値)'!N$42,0)</f>
        <v>0</v>
      </c>
      <c r="O10" s="262">
        <f>IFERROR('37部門組替 (値)'!O10/'37部門組替 (値)'!O$42,0)</f>
        <v>0</v>
      </c>
      <c r="P10" s="262">
        <f>IFERROR('37部門組替 (値)'!P10/'37部門組替 (値)'!P$42,0)</f>
        <v>0</v>
      </c>
      <c r="Q10" s="262">
        <f>IFERROR('37部門組替 (値)'!Q10/'37部門組替 (値)'!Q$42,0)</f>
        <v>0</v>
      </c>
      <c r="R10" s="262">
        <f>IFERROR('37部門組替 (値)'!R10/'37部門組替 (値)'!R$42,0)</f>
        <v>0</v>
      </c>
      <c r="S10" s="262">
        <f>IFERROR('37部門組替 (値)'!S10/'37部門組替 (値)'!S$42,0)</f>
        <v>0</v>
      </c>
      <c r="T10" s="262">
        <f>IFERROR('37部門組替 (値)'!T10/'37部門組替 (値)'!T$42,0)</f>
        <v>0</v>
      </c>
      <c r="U10" s="262">
        <f>IFERROR('37部門組替 (値)'!U10/'37部門組替 (値)'!U$42,0)</f>
        <v>0</v>
      </c>
      <c r="V10" s="262">
        <f>IFERROR('37部門組替 (値)'!V10/'37部門組替 (値)'!V$42,0)</f>
        <v>0</v>
      </c>
      <c r="W10" s="262">
        <f>IFERROR('37部門組替 (値)'!W10/'37部門組替 (値)'!W$42,0)</f>
        <v>0</v>
      </c>
      <c r="X10" s="262">
        <f>IFERROR('37部門組替 (値)'!X10/'37部門組替 (値)'!X$42,0)</f>
        <v>0</v>
      </c>
      <c r="Y10" s="262">
        <f>IFERROR('37部門組替 (値)'!Y10/'37部門組替 (値)'!Y$42,0)</f>
        <v>0</v>
      </c>
      <c r="Z10" s="262">
        <f>IFERROR('37部門組替 (値)'!Z10/'37部門組替 (値)'!Z$42,0)</f>
        <v>0</v>
      </c>
      <c r="AA10" s="262">
        <f>IFERROR('37部門組替 (値)'!AA10/'37部門組替 (値)'!AA$42,0)</f>
        <v>0</v>
      </c>
      <c r="AB10" s="262">
        <f>IFERROR('37部門組替 (値)'!AB10/'37部門組替 (値)'!AB$42,0)</f>
        <v>0</v>
      </c>
      <c r="AC10" s="262">
        <f>IFERROR('37部門組替 (値)'!AC10/'37部門組替 (値)'!AC$42,0)</f>
        <v>0</v>
      </c>
      <c r="AD10" s="262">
        <f>IFERROR('37部門組替 (値)'!AD10/'37部門組替 (値)'!AD$42,0)</f>
        <v>0</v>
      </c>
      <c r="AE10" s="262">
        <f>IFERROR('37部門組替 (値)'!AE10/'37部門組替 (値)'!AE$42,0)</f>
        <v>0</v>
      </c>
      <c r="AF10" s="262">
        <f>IFERROR('37部門組替 (値)'!AF10/'37部門組替 (値)'!AF$42,0)</f>
        <v>0</v>
      </c>
      <c r="AG10" s="262">
        <f>IFERROR('37部門組替 (値)'!AG10/'37部門組替 (値)'!AG$42,0)</f>
        <v>0</v>
      </c>
      <c r="AH10" s="262">
        <f>IFERROR('37部門組替 (値)'!AH10/'37部門組替 (値)'!AH$42,0)</f>
        <v>0</v>
      </c>
      <c r="AI10" s="262">
        <f>IFERROR('37部門組替 (値)'!AI10/'37部門組替 (値)'!AI$42,0)</f>
        <v>0</v>
      </c>
      <c r="AJ10" s="262">
        <f>IFERROR('37部門組替 (値)'!AJ10/'37部門組替 (値)'!AJ$42,0)</f>
        <v>0</v>
      </c>
      <c r="AK10" s="262">
        <f>IFERROR('37部門組替 (値)'!AK10/'37部門組替 (値)'!AK$42,0)</f>
        <v>0</v>
      </c>
      <c r="AL10" s="262">
        <f>IFERROR('37部門組替 (値)'!AL10/'37部門組替 (値)'!AL$42,0)</f>
        <v>0</v>
      </c>
      <c r="AM10" s="262">
        <f>IFERROR('37部門組替 (値)'!AM10/'37部門組替 (値)'!AM$42,0)</f>
        <v>0</v>
      </c>
      <c r="AN10" s="101"/>
      <c r="AO10" s="101"/>
    </row>
    <row r="11" spans="1:41">
      <c r="A11" s="122" t="s">
        <v>11</v>
      </c>
      <c r="B11" s="122" t="s">
        <v>34</v>
      </c>
      <c r="C11" s="262">
        <f>IFERROR('37部門組替 (値)'!C11/'37部門組替 (値)'!C$42,0)</f>
        <v>0</v>
      </c>
      <c r="D11" s="262">
        <f>IFERROR('37部門組替 (値)'!D11/'37部門組替 (値)'!D$42,0)</f>
        <v>0</v>
      </c>
      <c r="E11" s="262">
        <f>IFERROR('37部門組替 (値)'!E11/'37部門組替 (値)'!E$42,0)</f>
        <v>0</v>
      </c>
      <c r="F11" s="262">
        <f>IFERROR('37部門組替 (値)'!F11/'37部門組替 (値)'!F$42,0)</f>
        <v>0</v>
      </c>
      <c r="G11" s="262">
        <f>IFERROR('37部門組替 (値)'!G11/'37部門組替 (値)'!G$42,0)</f>
        <v>0</v>
      </c>
      <c r="H11" s="262">
        <f>IFERROR('37部門組替 (値)'!H11/'37部門組替 (値)'!H$42,0)</f>
        <v>0</v>
      </c>
      <c r="I11" s="262">
        <f>IFERROR('37部門組替 (値)'!I11/'37部門組替 (値)'!I$42,0)</f>
        <v>0</v>
      </c>
      <c r="J11" s="262">
        <f>IFERROR('37部門組替 (値)'!J11/'37部門組替 (値)'!J$42,0)</f>
        <v>0</v>
      </c>
      <c r="K11" s="262">
        <f>IFERROR('37部門組替 (値)'!K11/'37部門組替 (値)'!K$42,0)</f>
        <v>0</v>
      </c>
      <c r="L11" s="262">
        <f>IFERROR('37部門組替 (値)'!L11/'37部門組替 (値)'!L$42,0)</f>
        <v>0</v>
      </c>
      <c r="M11" s="262">
        <f>IFERROR('37部門組替 (値)'!M11/'37部門組替 (値)'!M$42,0)</f>
        <v>0</v>
      </c>
      <c r="N11" s="262">
        <f>IFERROR('37部門組替 (値)'!N11/'37部門組替 (値)'!N$42,0)</f>
        <v>0</v>
      </c>
      <c r="O11" s="262">
        <f>IFERROR('37部門組替 (値)'!O11/'37部門組替 (値)'!O$42,0)</f>
        <v>0</v>
      </c>
      <c r="P11" s="262">
        <f>IFERROR('37部門組替 (値)'!P11/'37部門組替 (値)'!P$42,0)</f>
        <v>0</v>
      </c>
      <c r="Q11" s="262">
        <f>IFERROR('37部門組替 (値)'!Q11/'37部門組替 (値)'!Q$42,0)</f>
        <v>0</v>
      </c>
      <c r="R11" s="262">
        <f>IFERROR('37部門組替 (値)'!R11/'37部門組替 (値)'!R$42,0)</f>
        <v>0</v>
      </c>
      <c r="S11" s="262">
        <f>IFERROR('37部門組替 (値)'!S11/'37部門組替 (値)'!S$42,0)</f>
        <v>0</v>
      </c>
      <c r="T11" s="262">
        <f>IFERROR('37部門組替 (値)'!T11/'37部門組替 (値)'!T$42,0)</f>
        <v>0</v>
      </c>
      <c r="U11" s="262">
        <f>IFERROR('37部門組替 (値)'!U11/'37部門組替 (値)'!U$42,0)</f>
        <v>0</v>
      </c>
      <c r="V11" s="262">
        <f>IFERROR('37部門組替 (値)'!V11/'37部門組替 (値)'!V$42,0)</f>
        <v>0</v>
      </c>
      <c r="W11" s="262">
        <f>IFERROR('37部門組替 (値)'!W11/'37部門組替 (値)'!W$42,0)</f>
        <v>0</v>
      </c>
      <c r="X11" s="262">
        <f>IFERROR('37部門組替 (値)'!X11/'37部門組替 (値)'!X$42,0)</f>
        <v>0</v>
      </c>
      <c r="Y11" s="262">
        <f>IFERROR('37部門組替 (値)'!Y11/'37部門組替 (値)'!Y$42,0)</f>
        <v>0</v>
      </c>
      <c r="Z11" s="262">
        <f>IFERROR('37部門組替 (値)'!Z11/'37部門組替 (値)'!Z$42,0)</f>
        <v>0</v>
      </c>
      <c r="AA11" s="262">
        <f>IFERROR('37部門組替 (値)'!AA11/'37部門組替 (値)'!AA$42,0)</f>
        <v>0</v>
      </c>
      <c r="AB11" s="262">
        <f>IFERROR('37部門組替 (値)'!AB11/'37部門組替 (値)'!AB$42,0)</f>
        <v>0</v>
      </c>
      <c r="AC11" s="262">
        <f>IFERROR('37部門組替 (値)'!AC11/'37部門組替 (値)'!AC$42,0)</f>
        <v>0</v>
      </c>
      <c r="AD11" s="262">
        <f>IFERROR('37部門組替 (値)'!AD11/'37部門組替 (値)'!AD$42,0)</f>
        <v>0</v>
      </c>
      <c r="AE11" s="262">
        <f>IFERROR('37部門組替 (値)'!AE11/'37部門組替 (値)'!AE$42,0)</f>
        <v>0</v>
      </c>
      <c r="AF11" s="262">
        <f>IFERROR('37部門組替 (値)'!AF11/'37部門組替 (値)'!AF$42,0)</f>
        <v>0</v>
      </c>
      <c r="AG11" s="262">
        <f>IFERROR('37部門組替 (値)'!AG11/'37部門組替 (値)'!AG$42,0)</f>
        <v>0</v>
      </c>
      <c r="AH11" s="262">
        <f>IFERROR('37部門組替 (値)'!AH11/'37部門組替 (値)'!AH$42,0)</f>
        <v>0</v>
      </c>
      <c r="AI11" s="262">
        <f>IFERROR('37部門組替 (値)'!AI11/'37部門組替 (値)'!AI$42,0)</f>
        <v>0</v>
      </c>
      <c r="AJ11" s="262">
        <f>IFERROR('37部門組替 (値)'!AJ11/'37部門組替 (値)'!AJ$42,0)</f>
        <v>0</v>
      </c>
      <c r="AK11" s="262">
        <f>IFERROR('37部門組替 (値)'!AK11/'37部門組替 (値)'!AK$42,0)</f>
        <v>0</v>
      </c>
      <c r="AL11" s="262">
        <f>IFERROR('37部門組替 (値)'!AL11/'37部門組替 (値)'!AL$42,0)</f>
        <v>0</v>
      </c>
      <c r="AM11" s="262">
        <f>IFERROR('37部門組替 (値)'!AM11/'37部門組替 (値)'!AM$42,0)</f>
        <v>0</v>
      </c>
      <c r="AN11" s="101"/>
      <c r="AO11" s="101"/>
    </row>
    <row r="12" spans="1:41">
      <c r="A12" s="122" t="s">
        <v>12</v>
      </c>
      <c r="B12" s="122" t="s">
        <v>350</v>
      </c>
      <c r="C12" s="262">
        <f>IFERROR('37部門組替 (値)'!C12/'37部門組替 (値)'!C$42,0)</f>
        <v>0</v>
      </c>
      <c r="D12" s="262">
        <f>IFERROR('37部門組替 (値)'!D12/'37部門組替 (値)'!D$42,0)</f>
        <v>0</v>
      </c>
      <c r="E12" s="262">
        <f>IFERROR('37部門組替 (値)'!E12/'37部門組替 (値)'!E$42,0)</f>
        <v>0</v>
      </c>
      <c r="F12" s="262">
        <f>IFERROR('37部門組替 (値)'!F12/'37部門組替 (値)'!F$42,0)</f>
        <v>0</v>
      </c>
      <c r="G12" s="262">
        <f>IFERROR('37部門組替 (値)'!G12/'37部門組替 (値)'!G$42,0)</f>
        <v>0</v>
      </c>
      <c r="H12" s="262">
        <f>IFERROR('37部門組替 (値)'!H12/'37部門組替 (値)'!H$42,0)</f>
        <v>0</v>
      </c>
      <c r="I12" s="262">
        <f>IFERROR('37部門組替 (値)'!I12/'37部門組替 (値)'!I$42,0)</f>
        <v>0</v>
      </c>
      <c r="J12" s="262">
        <f>IFERROR('37部門組替 (値)'!J12/'37部門組替 (値)'!J$42,0)</f>
        <v>0</v>
      </c>
      <c r="K12" s="262">
        <f>IFERROR('37部門組替 (値)'!K12/'37部門組替 (値)'!K$42,0)</f>
        <v>0</v>
      </c>
      <c r="L12" s="262">
        <f>IFERROR('37部門組替 (値)'!L12/'37部門組替 (値)'!L$42,0)</f>
        <v>0</v>
      </c>
      <c r="M12" s="262">
        <f>IFERROR('37部門組替 (値)'!M12/'37部門組替 (値)'!M$42,0)</f>
        <v>0</v>
      </c>
      <c r="N12" s="262">
        <f>IFERROR('37部門組替 (値)'!N12/'37部門組替 (値)'!N$42,0)</f>
        <v>0</v>
      </c>
      <c r="O12" s="262">
        <f>IFERROR('37部門組替 (値)'!O12/'37部門組替 (値)'!O$42,0)</f>
        <v>0</v>
      </c>
      <c r="P12" s="262">
        <f>IFERROR('37部門組替 (値)'!P12/'37部門組替 (値)'!P$42,0)</f>
        <v>0</v>
      </c>
      <c r="Q12" s="262">
        <f>IFERROR('37部門組替 (値)'!Q12/'37部門組替 (値)'!Q$42,0)</f>
        <v>0</v>
      </c>
      <c r="R12" s="262">
        <f>IFERROR('37部門組替 (値)'!R12/'37部門組替 (値)'!R$42,0)</f>
        <v>0</v>
      </c>
      <c r="S12" s="262">
        <f>IFERROR('37部門組替 (値)'!S12/'37部門組替 (値)'!S$42,0)</f>
        <v>0</v>
      </c>
      <c r="T12" s="262">
        <f>IFERROR('37部門組替 (値)'!T12/'37部門組替 (値)'!T$42,0)</f>
        <v>0</v>
      </c>
      <c r="U12" s="262">
        <f>IFERROR('37部門組替 (値)'!U12/'37部門組替 (値)'!U$42,0)</f>
        <v>0</v>
      </c>
      <c r="V12" s="262">
        <f>IFERROR('37部門組替 (値)'!V12/'37部門組替 (値)'!V$42,0)</f>
        <v>0</v>
      </c>
      <c r="W12" s="262">
        <f>IFERROR('37部門組替 (値)'!W12/'37部門組替 (値)'!W$42,0)</f>
        <v>0</v>
      </c>
      <c r="X12" s="262">
        <f>IFERROR('37部門組替 (値)'!X12/'37部門組替 (値)'!X$42,0)</f>
        <v>0</v>
      </c>
      <c r="Y12" s="262">
        <f>IFERROR('37部門組替 (値)'!Y12/'37部門組替 (値)'!Y$42,0)</f>
        <v>0</v>
      </c>
      <c r="Z12" s="262">
        <f>IFERROR('37部門組替 (値)'!Z12/'37部門組替 (値)'!Z$42,0)</f>
        <v>0</v>
      </c>
      <c r="AA12" s="262">
        <f>IFERROR('37部門組替 (値)'!AA12/'37部門組替 (値)'!AA$42,0)</f>
        <v>0</v>
      </c>
      <c r="AB12" s="262">
        <f>IFERROR('37部門組替 (値)'!AB12/'37部門組替 (値)'!AB$42,0)</f>
        <v>0</v>
      </c>
      <c r="AC12" s="262">
        <f>IFERROR('37部門組替 (値)'!AC12/'37部門組替 (値)'!AC$42,0)</f>
        <v>0</v>
      </c>
      <c r="AD12" s="262">
        <f>IFERROR('37部門組替 (値)'!AD12/'37部門組替 (値)'!AD$42,0)</f>
        <v>0</v>
      </c>
      <c r="AE12" s="262">
        <f>IFERROR('37部門組替 (値)'!AE12/'37部門組替 (値)'!AE$42,0)</f>
        <v>0</v>
      </c>
      <c r="AF12" s="262">
        <f>IFERROR('37部門組替 (値)'!AF12/'37部門組替 (値)'!AF$42,0)</f>
        <v>0</v>
      </c>
      <c r="AG12" s="262">
        <f>IFERROR('37部門組替 (値)'!AG12/'37部門組替 (値)'!AG$42,0)</f>
        <v>0</v>
      </c>
      <c r="AH12" s="262">
        <f>IFERROR('37部門組替 (値)'!AH12/'37部門組替 (値)'!AH$42,0)</f>
        <v>0</v>
      </c>
      <c r="AI12" s="262">
        <f>IFERROR('37部門組替 (値)'!AI12/'37部門組替 (値)'!AI$42,0)</f>
        <v>0</v>
      </c>
      <c r="AJ12" s="262">
        <f>IFERROR('37部門組替 (値)'!AJ12/'37部門組替 (値)'!AJ$42,0)</f>
        <v>0</v>
      </c>
      <c r="AK12" s="262">
        <f>IFERROR('37部門組替 (値)'!AK12/'37部門組替 (値)'!AK$42,0)</f>
        <v>0</v>
      </c>
      <c r="AL12" s="262">
        <f>IFERROR('37部門組替 (値)'!AL12/'37部門組替 (値)'!AL$42,0)</f>
        <v>0</v>
      </c>
      <c r="AM12" s="262">
        <f>IFERROR('37部門組替 (値)'!AM12/'37部門組替 (値)'!AM$42,0)</f>
        <v>0</v>
      </c>
      <c r="AN12" s="101"/>
      <c r="AO12" s="101"/>
    </row>
    <row r="13" spans="1:41">
      <c r="A13" s="122" t="s">
        <v>13</v>
      </c>
      <c r="B13" s="122" t="s">
        <v>35</v>
      </c>
      <c r="C13" s="262">
        <f>IFERROR('37部門組替 (値)'!C13/'37部門組替 (値)'!C$42,0)</f>
        <v>0</v>
      </c>
      <c r="D13" s="262">
        <f>IFERROR('37部門組替 (値)'!D13/'37部門組替 (値)'!D$42,0)</f>
        <v>0</v>
      </c>
      <c r="E13" s="262">
        <f>IFERROR('37部門組替 (値)'!E13/'37部門組替 (値)'!E$42,0)</f>
        <v>0</v>
      </c>
      <c r="F13" s="262">
        <f>IFERROR('37部門組替 (値)'!F13/'37部門組替 (値)'!F$42,0)</f>
        <v>0</v>
      </c>
      <c r="G13" s="262">
        <f>IFERROR('37部門組替 (値)'!G13/'37部門組替 (値)'!G$42,0)</f>
        <v>0</v>
      </c>
      <c r="H13" s="262">
        <f>IFERROR('37部門組替 (値)'!H13/'37部門組替 (値)'!H$42,0)</f>
        <v>0</v>
      </c>
      <c r="I13" s="262">
        <f>IFERROR('37部門組替 (値)'!I13/'37部門組替 (値)'!I$42,0)</f>
        <v>0</v>
      </c>
      <c r="J13" s="262">
        <f>IFERROR('37部門組替 (値)'!J13/'37部門組替 (値)'!J$42,0)</f>
        <v>0</v>
      </c>
      <c r="K13" s="262">
        <f>IFERROR('37部門組替 (値)'!K13/'37部門組替 (値)'!K$42,0)</f>
        <v>0</v>
      </c>
      <c r="L13" s="262">
        <f>IFERROR('37部門組替 (値)'!L13/'37部門組替 (値)'!L$42,0)</f>
        <v>0</v>
      </c>
      <c r="M13" s="262">
        <f>IFERROR('37部門組替 (値)'!M13/'37部門組替 (値)'!M$42,0)</f>
        <v>0</v>
      </c>
      <c r="N13" s="262">
        <f>IFERROR('37部門組替 (値)'!N13/'37部門組替 (値)'!N$42,0)</f>
        <v>0</v>
      </c>
      <c r="O13" s="262">
        <f>IFERROR('37部門組替 (値)'!O13/'37部門組替 (値)'!O$42,0)</f>
        <v>0</v>
      </c>
      <c r="P13" s="262">
        <f>IFERROR('37部門組替 (値)'!P13/'37部門組替 (値)'!P$42,0)</f>
        <v>0</v>
      </c>
      <c r="Q13" s="262">
        <f>IFERROR('37部門組替 (値)'!Q13/'37部門組替 (値)'!Q$42,0)</f>
        <v>0</v>
      </c>
      <c r="R13" s="262">
        <f>IFERROR('37部門組替 (値)'!R13/'37部門組替 (値)'!R$42,0)</f>
        <v>0</v>
      </c>
      <c r="S13" s="262">
        <f>IFERROR('37部門組替 (値)'!S13/'37部門組替 (値)'!S$42,0)</f>
        <v>0</v>
      </c>
      <c r="T13" s="262">
        <f>IFERROR('37部門組替 (値)'!T13/'37部門組替 (値)'!T$42,0)</f>
        <v>0</v>
      </c>
      <c r="U13" s="262">
        <f>IFERROR('37部門組替 (値)'!U13/'37部門組替 (値)'!U$42,0)</f>
        <v>0</v>
      </c>
      <c r="V13" s="262">
        <f>IFERROR('37部門組替 (値)'!V13/'37部門組替 (値)'!V$42,0)</f>
        <v>0</v>
      </c>
      <c r="W13" s="262">
        <f>IFERROR('37部門組替 (値)'!W13/'37部門組替 (値)'!W$42,0)</f>
        <v>0</v>
      </c>
      <c r="X13" s="262">
        <f>IFERROR('37部門組替 (値)'!X13/'37部門組替 (値)'!X$42,0)</f>
        <v>0</v>
      </c>
      <c r="Y13" s="262">
        <f>IFERROR('37部門組替 (値)'!Y13/'37部門組替 (値)'!Y$42,0)</f>
        <v>0</v>
      </c>
      <c r="Z13" s="262">
        <f>IFERROR('37部門組替 (値)'!Z13/'37部門組替 (値)'!Z$42,0)</f>
        <v>0</v>
      </c>
      <c r="AA13" s="262">
        <f>IFERROR('37部門組替 (値)'!AA13/'37部門組替 (値)'!AA$42,0)</f>
        <v>0</v>
      </c>
      <c r="AB13" s="262">
        <f>IFERROR('37部門組替 (値)'!AB13/'37部門組替 (値)'!AB$42,0)</f>
        <v>0</v>
      </c>
      <c r="AC13" s="262">
        <f>IFERROR('37部門組替 (値)'!AC13/'37部門組替 (値)'!AC$42,0)</f>
        <v>0</v>
      </c>
      <c r="AD13" s="262">
        <f>IFERROR('37部門組替 (値)'!AD13/'37部門組替 (値)'!AD$42,0)</f>
        <v>0</v>
      </c>
      <c r="AE13" s="262">
        <f>IFERROR('37部門組替 (値)'!AE13/'37部門組替 (値)'!AE$42,0)</f>
        <v>0</v>
      </c>
      <c r="AF13" s="262">
        <f>IFERROR('37部門組替 (値)'!AF13/'37部門組替 (値)'!AF$42,0)</f>
        <v>0</v>
      </c>
      <c r="AG13" s="262">
        <f>IFERROR('37部門組替 (値)'!AG13/'37部門組替 (値)'!AG$42,0)</f>
        <v>0</v>
      </c>
      <c r="AH13" s="262">
        <f>IFERROR('37部門組替 (値)'!AH13/'37部門組替 (値)'!AH$42,0)</f>
        <v>0</v>
      </c>
      <c r="AI13" s="262">
        <f>IFERROR('37部門組替 (値)'!AI13/'37部門組替 (値)'!AI$42,0)</f>
        <v>0</v>
      </c>
      <c r="AJ13" s="262">
        <f>IFERROR('37部門組替 (値)'!AJ13/'37部門組替 (値)'!AJ$42,0)</f>
        <v>0</v>
      </c>
      <c r="AK13" s="262">
        <f>IFERROR('37部門組替 (値)'!AK13/'37部門組替 (値)'!AK$42,0)</f>
        <v>0</v>
      </c>
      <c r="AL13" s="262">
        <f>IFERROR('37部門組替 (値)'!AL13/'37部門組替 (値)'!AL$42,0)</f>
        <v>0</v>
      </c>
      <c r="AM13" s="262">
        <f>IFERROR('37部門組替 (値)'!AM13/'37部門組替 (値)'!AM$42,0)</f>
        <v>0</v>
      </c>
      <c r="AN13" s="101"/>
      <c r="AO13" s="101"/>
    </row>
    <row r="14" spans="1:41">
      <c r="A14" s="122" t="s">
        <v>14</v>
      </c>
      <c r="B14" s="122" t="s">
        <v>36</v>
      </c>
      <c r="C14" s="262">
        <f>IFERROR('37部門組替 (値)'!C14/'37部門組替 (値)'!C$42,0)</f>
        <v>0</v>
      </c>
      <c r="D14" s="262">
        <f>IFERROR('37部門組替 (値)'!D14/'37部門組替 (値)'!D$42,0)</f>
        <v>0</v>
      </c>
      <c r="E14" s="262">
        <f>IFERROR('37部門組替 (値)'!E14/'37部門組替 (値)'!E$42,0)</f>
        <v>0</v>
      </c>
      <c r="F14" s="262">
        <f>IFERROR('37部門組替 (値)'!F14/'37部門組替 (値)'!F$42,0)</f>
        <v>0</v>
      </c>
      <c r="G14" s="262">
        <f>IFERROR('37部門組替 (値)'!G14/'37部門組替 (値)'!G$42,0)</f>
        <v>0</v>
      </c>
      <c r="H14" s="262">
        <f>IFERROR('37部門組替 (値)'!H14/'37部門組替 (値)'!H$42,0)</f>
        <v>0</v>
      </c>
      <c r="I14" s="262">
        <f>IFERROR('37部門組替 (値)'!I14/'37部門組替 (値)'!I$42,0)</f>
        <v>0</v>
      </c>
      <c r="J14" s="262">
        <f>IFERROR('37部門組替 (値)'!J14/'37部門組替 (値)'!J$42,0)</f>
        <v>0</v>
      </c>
      <c r="K14" s="262">
        <f>IFERROR('37部門組替 (値)'!K14/'37部門組替 (値)'!K$42,0)</f>
        <v>0</v>
      </c>
      <c r="L14" s="262">
        <f>IFERROR('37部門組替 (値)'!L14/'37部門組替 (値)'!L$42,0)</f>
        <v>0</v>
      </c>
      <c r="M14" s="262">
        <f>IFERROR('37部門組替 (値)'!M14/'37部門組替 (値)'!M$42,0)</f>
        <v>0</v>
      </c>
      <c r="N14" s="262">
        <f>IFERROR('37部門組替 (値)'!N14/'37部門組替 (値)'!N$42,0)</f>
        <v>0</v>
      </c>
      <c r="O14" s="262">
        <f>IFERROR('37部門組替 (値)'!O14/'37部門組替 (値)'!O$42,0)</f>
        <v>0</v>
      </c>
      <c r="P14" s="262">
        <f>IFERROR('37部門組替 (値)'!P14/'37部門組替 (値)'!P$42,0)</f>
        <v>0</v>
      </c>
      <c r="Q14" s="262">
        <f>IFERROR('37部門組替 (値)'!Q14/'37部門組替 (値)'!Q$42,0)</f>
        <v>0</v>
      </c>
      <c r="R14" s="262">
        <f>IFERROR('37部門組替 (値)'!R14/'37部門組替 (値)'!R$42,0)</f>
        <v>0</v>
      </c>
      <c r="S14" s="262">
        <f>IFERROR('37部門組替 (値)'!S14/'37部門組替 (値)'!S$42,0)</f>
        <v>0</v>
      </c>
      <c r="T14" s="262">
        <f>IFERROR('37部門組替 (値)'!T14/'37部門組替 (値)'!T$42,0)</f>
        <v>0</v>
      </c>
      <c r="U14" s="262">
        <f>IFERROR('37部門組替 (値)'!U14/'37部門組替 (値)'!U$42,0)</f>
        <v>0</v>
      </c>
      <c r="V14" s="262">
        <f>IFERROR('37部門組替 (値)'!V14/'37部門組替 (値)'!V$42,0)</f>
        <v>0</v>
      </c>
      <c r="W14" s="262">
        <f>IFERROR('37部門組替 (値)'!W14/'37部門組替 (値)'!W$42,0)</f>
        <v>0</v>
      </c>
      <c r="X14" s="262">
        <f>IFERROR('37部門組替 (値)'!X14/'37部門組替 (値)'!X$42,0)</f>
        <v>0</v>
      </c>
      <c r="Y14" s="262">
        <f>IFERROR('37部門組替 (値)'!Y14/'37部門組替 (値)'!Y$42,0)</f>
        <v>0</v>
      </c>
      <c r="Z14" s="262">
        <f>IFERROR('37部門組替 (値)'!Z14/'37部門組替 (値)'!Z$42,0)</f>
        <v>0</v>
      </c>
      <c r="AA14" s="262">
        <f>IFERROR('37部門組替 (値)'!AA14/'37部門組替 (値)'!AA$42,0)</f>
        <v>0</v>
      </c>
      <c r="AB14" s="262">
        <f>IFERROR('37部門組替 (値)'!AB14/'37部門組替 (値)'!AB$42,0)</f>
        <v>0</v>
      </c>
      <c r="AC14" s="262">
        <f>IFERROR('37部門組替 (値)'!AC14/'37部門組替 (値)'!AC$42,0)</f>
        <v>0</v>
      </c>
      <c r="AD14" s="262">
        <f>IFERROR('37部門組替 (値)'!AD14/'37部門組替 (値)'!AD$42,0)</f>
        <v>0</v>
      </c>
      <c r="AE14" s="262">
        <f>IFERROR('37部門組替 (値)'!AE14/'37部門組替 (値)'!AE$42,0)</f>
        <v>0</v>
      </c>
      <c r="AF14" s="262">
        <f>IFERROR('37部門組替 (値)'!AF14/'37部門組替 (値)'!AF$42,0)</f>
        <v>0</v>
      </c>
      <c r="AG14" s="262">
        <f>IFERROR('37部門組替 (値)'!AG14/'37部門組替 (値)'!AG$42,0)</f>
        <v>0</v>
      </c>
      <c r="AH14" s="262">
        <f>IFERROR('37部門組替 (値)'!AH14/'37部門組替 (値)'!AH$42,0)</f>
        <v>0</v>
      </c>
      <c r="AI14" s="262">
        <f>IFERROR('37部門組替 (値)'!AI14/'37部門組替 (値)'!AI$42,0)</f>
        <v>0</v>
      </c>
      <c r="AJ14" s="262">
        <f>IFERROR('37部門組替 (値)'!AJ14/'37部門組替 (値)'!AJ$42,0)</f>
        <v>0</v>
      </c>
      <c r="AK14" s="262">
        <f>IFERROR('37部門組替 (値)'!AK14/'37部門組替 (値)'!AK$42,0)</f>
        <v>0</v>
      </c>
      <c r="AL14" s="262">
        <f>IFERROR('37部門組替 (値)'!AL14/'37部門組替 (値)'!AL$42,0)</f>
        <v>0</v>
      </c>
      <c r="AM14" s="262">
        <f>IFERROR('37部門組替 (値)'!AM14/'37部門組替 (値)'!AM$42,0)</f>
        <v>0</v>
      </c>
      <c r="AN14" s="101"/>
      <c r="AO14" s="101"/>
    </row>
    <row r="15" spans="1:41">
      <c r="A15" s="122" t="s">
        <v>15</v>
      </c>
      <c r="B15" s="122" t="s">
        <v>37</v>
      </c>
      <c r="C15" s="262">
        <f>IFERROR('37部門組替 (値)'!C15/'37部門組替 (値)'!C$42,0)</f>
        <v>0</v>
      </c>
      <c r="D15" s="262">
        <f>IFERROR('37部門組替 (値)'!D15/'37部門組替 (値)'!D$42,0)</f>
        <v>0</v>
      </c>
      <c r="E15" s="262">
        <f>IFERROR('37部門組替 (値)'!E15/'37部門組替 (値)'!E$42,0)</f>
        <v>0</v>
      </c>
      <c r="F15" s="262">
        <f>IFERROR('37部門組替 (値)'!F15/'37部門組替 (値)'!F$42,0)</f>
        <v>0</v>
      </c>
      <c r="G15" s="262">
        <f>IFERROR('37部門組替 (値)'!G15/'37部門組替 (値)'!G$42,0)</f>
        <v>0</v>
      </c>
      <c r="H15" s="262">
        <f>IFERROR('37部門組替 (値)'!H15/'37部門組替 (値)'!H$42,0)</f>
        <v>0</v>
      </c>
      <c r="I15" s="262">
        <f>IFERROR('37部門組替 (値)'!I15/'37部門組替 (値)'!I$42,0)</f>
        <v>0</v>
      </c>
      <c r="J15" s="262">
        <f>IFERROR('37部門組替 (値)'!J15/'37部門組替 (値)'!J$42,0)</f>
        <v>0</v>
      </c>
      <c r="K15" s="262">
        <f>IFERROR('37部門組替 (値)'!K15/'37部門組替 (値)'!K$42,0)</f>
        <v>0</v>
      </c>
      <c r="L15" s="262">
        <f>IFERROR('37部門組替 (値)'!L15/'37部門組替 (値)'!L$42,0)</f>
        <v>0</v>
      </c>
      <c r="M15" s="262">
        <f>IFERROR('37部門組替 (値)'!M15/'37部門組替 (値)'!M$42,0)</f>
        <v>0</v>
      </c>
      <c r="N15" s="262">
        <f>IFERROR('37部門組替 (値)'!N15/'37部門組替 (値)'!N$42,0)</f>
        <v>0</v>
      </c>
      <c r="O15" s="262">
        <f>IFERROR('37部門組替 (値)'!O15/'37部門組替 (値)'!O$42,0)</f>
        <v>0</v>
      </c>
      <c r="P15" s="262">
        <f>IFERROR('37部門組替 (値)'!P15/'37部門組替 (値)'!P$42,0)</f>
        <v>0</v>
      </c>
      <c r="Q15" s="262">
        <f>IFERROR('37部門組替 (値)'!Q15/'37部門組替 (値)'!Q$42,0)</f>
        <v>0</v>
      </c>
      <c r="R15" s="262">
        <f>IFERROR('37部門組替 (値)'!R15/'37部門組替 (値)'!R$42,0)</f>
        <v>0</v>
      </c>
      <c r="S15" s="262">
        <f>IFERROR('37部門組替 (値)'!S15/'37部門組替 (値)'!S$42,0)</f>
        <v>0</v>
      </c>
      <c r="T15" s="262">
        <f>IFERROR('37部門組替 (値)'!T15/'37部門組替 (値)'!T$42,0)</f>
        <v>0</v>
      </c>
      <c r="U15" s="262">
        <f>IFERROR('37部門組替 (値)'!U15/'37部門組替 (値)'!U$42,0)</f>
        <v>0</v>
      </c>
      <c r="V15" s="262">
        <f>IFERROR('37部門組替 (値)'!V15/'37部門組替 (値)'!V$42,0)</f>
        <v>0</v>
      </c>
      <c r="W15" s="262">
        <f>IFERROR('37部門組替 (値)'!W15/'37部門組替 (値)'!W$42,0)</f>
        <v>0</v>
      </c>
      <c r="X15" s="262">
        <f>IFERROR('37部門組替 (値)'!X15/'37部門組替 (値)'!X$42,0)</f>
        <v>2.7095562996483458E-2</v>
      </c>
      <c r="Y15" s="262">
        <f>IFERROR('37部門組替 (値)'!Y15/'37部門組替 (値)'!Y$42,0)</f>
        <v>0</v>
      </c>
      <c r="Z15" s="262">
        <f>IFERROR('37部門組替 (値)'!Z15/'37部門組替 (値)'!Z$42,0)</f>
        <v>0</v>
      </c>
      <c r="AA15" s="262">
        <f>IFERROR('37部門組替 (値)'!AA15/'37部門組替 (値)'!AA$42,0)</f>
        <v>0</v>
      </c>
      <c r="AB15" s="262">
        <f>IFERROR('37部門組替 (値)'!AB15/'37部門組替 (値)'!AB$42,0)</f>
        <v>0</v>
      </c>
      <c r="AC15" s="262">
        <f>IFERROR('37部門組替 (値)'!AC15/'37部門組替 (値)'!AC$42,0)</f>
        <v>0</v>
      </c>
      <c r="AD15" s="262">
        <f>IFERROR('37部門組替 (値)'!AD15/'37部門組替 (値)'!AD$42,0)</f>
        <v>0</v>
      </c>
      <c r="AE15" s="262">
        <f>IFERROR('37部門組替 (値)'!AE15/'37部門組替 (値)'!AE$42,0)</f>
        <v>0</v>
      </c>
      <c r="AF15" s="262">
        <f>IFERROR('37部門組替 (値)'!AF15/'37部門組替 (値)'!AF$42,0)</f>
        <v>0</v>
      </c>
      <c r="AG15" s="262">
        <f>IFERROR('37部門組替 (値)'!AG15/'37部門組替 (値)'!AG$42,0)</f>
        <v>0</v>
      </c>
      <c r="AH15" s="262">
        <f>IFERROR('37部門組替 (値)'!AH15/'37部門組替 (値)'!AH$42,0)</f>
        <v>0</v>
      </c>
      <c r="AI15" s="262">
        <f>IFERROR('37部門組替 (値)'!AI15/'37部門組替 (値)'!AI$42,0)</f>
        <v>0</v>
      </c>
      <c r="AJ15" s="262">
        <f>IFERROR('37部門組替 (値)'!AJ15/'37部門組替 (値)'!AJ$42,0)</f>
        <v>0</v>
      </c>
      <c r="AK15" s="262">
        <f>IFERROR('37部門組替 (値)'!AK15/'37部門組替 (値)'!AK$42,0)</f>
        <v>0</v>
      </c>
      <c r="AL15" s="262">
        <f>IFERROR('37部門組替 (値)'!AL15/'37部門組替 (値)'!AL$42,0)</f>
        <v>0</v>
      </c>
      <c r="AM15" s="262">
        <f>IFERROR('37部門組替 (値)'!AM15/'37部門組替 (値)'!AM$42,0)</f>
        <v>0</v>
      </c>
      <c r="AN15" s="101"/>
      <c r="AO15" s="101"/>
    </row>
    <row r="16" spans="1:41">
      <c r="A16" s="122" t="s">
        <v>16</v>
      </c>
      <c r="B16" s="122" t="s">
        <v>38</v>
      </c>
      <c r="C16" s="262">
        <f>IFERROR('37部門組替 (値)'!C16/'37部門組替 (値)'!C$42,0)</f>
        <v>6.1022966825696225E-4</v>
      </c>
      <c r="D16" s="262">
        <f>IFERROR('37部門組替 (値)'!D16/'37部門組替 (値)'!D$42,0)</f>
        <v>5.6338028169014105E-3</v>
      </c>
      <c r="E16" s="262">
        <f>IFERROR('37部門組替 (値)'!E16/'37部門組替 (値)'!E$42,0)</f>
        <v>1.3416522024675142E-2</v>
      </c>
      <c r="F16" s="262">
        <f>IFERROR('37部門組替 (値)'!F16/'37部門組替 (値)'!F$42,0)</f>
        <v>2.1075340192499171E-2</v>
      </c>
      <c r="G16" s="262">
        <f>IFERROR('37部門組替 (値)'!G16/'37部門組替 (値)'!G$42,0)</f>
        <v>1.3165914909179569E-2</v>
      </c>
      <c r="H16" s="262">
        <f>IFERROR('37部門組替 (値)'!H16/'37部門組替 (値)'!H$42,0)</f>
        <v>2.1690690749906336E-4</v>
      </c>
      <c r="I16" s="262">
        <f>IFERROR('37部門組替 (値)'!I16/'37部門組替 (値)'!I$42,0)</f>
        <v>4.0832993058391182E-4</v>
      </c>
      <c r="J16" s="262">
        <f>IFERROR('37部門組替 (値)'!J16/'37部門組替 (値)'!J$42,0)</f>
        <v>4.3137536846646063E-3</v>
      </c>
      <c r="K16" s="262">
        <f>IFERROR('37部門組替 (値)'!K16/'37部門組替 (値)'!K$42,0)</f>
        <v>6.0273972602739737E-3</v>
      </c>
      <c r="L16" s="262">
        <f>IFERROR('37部門組替 (値)'!L16/'37部門組替 (値)'!L$42,0)</f>
        <v>1.3053827843046916E-3</v>
      </c>
      <c r="M16" s="262">
        <f>IFERROR('37部門組替 (値)'!M16/'37部門組替 (値)'!M$42,0)</f>
        <v>1.8315018315018315E-3</v>
      </c>
      <c r="N16" s="262">
        <f>IFERROR('37部門組替 (値)'!N16/'37部門組替 (値)'!N$42,0)</f>
        <v>2.4118931281838028E-2</v>
      </c>
      <c r="O16" s="262">
        <f>IFERROR('37部門組替 (値)'!O16/'37部門組替 (値)'!O$42,0)</f>
        <v>3.8804811796662787E-3</v>
      </c>
      <c r="P16" s="262">
        <f>IFERROR('37部門組替 (値)'!P16/'37部門組替 (値)'!P$42,0)</f>
        <v>2.9875518672199172E-3</v>
      </c>
      <c r="Q16" s="262">
        <f>IFERROR('37部門組替 (値)'!Q16/'37部門組替 (値)'!Q$42,0)</f>
        <v>2.1296867118758053E-3</v>
      </c>
      <c r="R16" s="262">
        <f>IFERROR('37部門組替 (値)'!R16/'37部門組替 (値)'!R$42,0)</f>
        <v>7.8085782809972663E-4</v>
      </c>
      <c r="S16" s="262">
        <f>IFERROR('37部門組替 (値)'!S16/'37部門組替 (値)'!S$42,0)</f>
        <v>1.4386936661511347E-3</v>
      </c>
      <c r="T16" s="262">
        <f>IFERROR('37部門組替 (値)'!T16/'37部門組替 (値)'!T$42,0)</f>
        <v>1.11508618686986E-3</v>
      </c>
      <c r="U16" s="262">
        <f>IFERROR('37部門組替 (値)'!U16/'37部門組替 (値)'!U$42,0)</f>
        <v>6.6164697164181074E-4</v>
      </c>
      <c r="V16" s="262">
        <f>IFERROR('37部門組替 (値)'!V16/'37部門組替 (値)'!V$42,0)</f>
        <v>1.0085574572127137E-2</v>
      </c>
      <c r="W16" s="262">
        <f>IFERROR('37部門組替 (値)'!W16/'37部門組替 (値)'!W$42,0)</f>
        <v>2.7906319545021019E-3</v>
      </c>
      <c r="X16" s="262">
        <f>IFERROR('37部門組替 (値)'!X16/'37部門組替 (値)'!X$42,0)</f>
        <v>9.8070807122742598E-5</v>
      </c>
      <c r="Y16" s="262">
        <f>IFERROR('37部門組替 (値)'!Y16/'37部門組替 (値)'!Y$42,0)</f>
        <v>0</v>
      </c>
      <c r="Z16" s="262">
        <f>IFERROR('37部門組替 (値)'!Z16/'37部門組替 (値)'!Z$42,0)</f>
        <v>1.4672318226279751E-3</v>
      </c>
      <c r="AA16" s="262">
        <f>IFERROR('37部門組替 (値)'!AA16/'37部門組替 (値)'!AA$42,0)</f>
        <v>5.6986821797459326E-3</v>
      </c>
      <c r="AB16" s="262">
        <f>IFERROR('37部門組替 (値)'!AB16/'37部門組替 (値)'!AB$42,0)</f>
        <v>2.7135012712860285E-3</v>
      </c>
      <c r="AC16" s="262">
        <f>IFERROR('37部門組替 (値)'!AC16/'37部門組替 (値)'!AC$42,0)</f>
        <v>2.746411483253588E-3</v>
      </c>
      <c r="AD16" s="262">
        <f>IFERROR('37部門組替 (値)'!AD16/'37部門組替 (値)'!AD$42,0)</f>
        <v>2.9504182217829382E-3</v>
      </c>
      <c r="AE16" s="262">
        <f>IFERROR('37部門組替 (値)'!AE16/'37部門組替 (値)'!AE$42,0)</f>
        <v>1.1369900771775079E-3</v>
      </c>
      <c r="AF16" s="262">
        <f>IFERROR('37部門組替 (値)'!AF16/'37部門組替 (値)'!AF$42,0)</f>
        <v>0</v>
      </c>
      <c r="AG16" s="262">
        <f>IFERROR('37部門組替 (値)'!AG16/'37部門組替 (値)'!AG$42,0)</f>
        <v>2.6637365564545668E-3</v>
      </c>
      <c r="AH16" s="262">
        <f>IFERROR('37部門組替 (値)'!AH16/'37部門組替 (値)'!AH$42,0)</f>
        <v>3.9412273120138282E-3</v>
      </c>
      <c r="AI16" s="262">
        <f>IFERROR('37部門組替 (値)'!AI16/'37部門組替 (値)'!AI$42,0)</f>
        <v>2.3148148148148147E-3</v>
      </c>
      <c r="AJ16" s="262">
        <f>IFERROR('37部門組替 (値)'!AJ16/'37部門組替 (値)'!AJ$42,0)</f>
        <v>7.5507020280811245E-3</v>
      </c>
      <c r="AK16" s="262">
        <f>IFERROR('37部門組替 (値)'!AK16/'37部門組替 (値)'!AK$42,0)</f>
        <v>1.6249851373310611E-2</v>
      </c>
      <c r="AL16" s="262">
        <f>IFERROR('37部門組替 (値)'!AL16/'37部門組替 (値)'!AL$42,0)</f>
        <v>0</v>
      </c>
      <c r="AM16" s="262">
        <f>IFERROR('37部門組替 (値)'!AM16/'37部門組替 (値)'!AM$42,0)</f>
        <v>3.8617886178861791E-2</v>
      </c>
      <c r="AN16" s="101"/>
      <c r="AO16" s="101"/>
    </row>
    <row r="17" spans="1:41">
      <c r="A17" s="122" t="s">
        <v>17</v>
      </c>
      <c r="B17" s="122" t="s">
        <v>292</v>
      </c>
      <c r="C17" s="262">
        <f>IFERROR('37部門組替 (値)'!C17/'37部門組替 (値)'!C$42,0)</f>
        <v>3.2841451237101964E-2</v>
      </c>
      <c r="D17" s="262">
        <f>IFERROR('37部門組替 (値)'!D17/'37部門組替 (値)'!D$42,0)</f>
        <v>0.1023474178403756</v>
      </c>
      <c r="E17" s="262">
        <f>IFERROR('37部門組替 (値)'!E17/'37部門組替 (値)'!E$42,0)</f>
        <v>9.4619317915278889E-2</v>
      </c>
      <c r="F17" s="262">
        <f>IFERROR('37部門組替 (値)'!F17/'37部門組替 (値)'!F$42,0)</f>
        <v>3.2857616993030206E-2</v>
      </c>
      <c r="G17" s="262">
        <f>IFERROR('37部門組替 (値)'!G17/'37部門組替 (値)'!G$42,0)</f>
        <v>6.4488601731074E-2</v>
      </c>
      <c r="H17" s="262">
        <f>IFERROR('37部門組替 (値)'!H17/'37部門組替 (値)'!H$42,0)</f>
        <v>3.7110799992112475E-2</v>
      </c>
      <c r="I17" s="262">
        <f>IFERROR('37部門組替 (値)'!I17/'37部門組替 (値)'!I$42,0)</f>
        <v>8.8199265006124933E-2</v>
      </c>
      <c r="J17" s="262">
        <f>IFERROR('37部門組替 (値)'!J17/'37部門組替 (値)'!J$42,0)</f>
        <v>2.0634121791645699E-2</v>
      </c>
      <c r="K17" s="262">
        <f>IFERROR('37部門組替 (値)'!K17/'37部門組替 (値)'!K$42,0)</f>
        <v>4.3835616438356165E-2</v>
      </c>
      <c r="L17" s="262">
        <f>IFERROR('37部門組替 (値)'!L17/'37部門組替 (値)'!L$42,0)</f>
        <v>9.798049604545804E-2</v>
      </c>
      <c r="M17" s="262">
        <f>IFERROR('37部門組替 (値)'!M17/'37部門組替 (値)'!M$42,0)</f>
        <v>9.0659340659340656E-2</v>
      </c>
      <c r="N17" s="262">
        <f>IFERROR('37部門組替 (値)'!N17/'37部門組替 (値)'!N$42,0)</f>
        <v>1.9752573032539765E-2</v>
      </c>
      <c r="O17" s="262">
        <f>IFERROR('37部門組替 (値)'!O17/'37部門組替 (値)'!O$42,0)</f>
        <v>0.18671581942827575</v>
      </c>
      <c r="P17" s="262">
        <f>IFERROR('37部門組替 (値)'!P17/'37部門組替 (値)'!P$42,0)</f>
        <v>0.1396957123098202</v>
      </c>
      <c r="Q17" s="262">
        <f>IFERROR('37部門組替 (値)'!Q17/'37部門組替 (値)'!Q$42,0)</f>
        <v>2.6228773188365181E-2</v>
      </c>
      <c r="R17" s="262">
        <f>IFERROR('37部門組替 (値)'!R17/'37部門組替 (値)'!R$42,0)</f>
        <v>1.6202799933069327E-2</v>
      </c>
      <c r="S17" s="262">
        <f>IFERROR('37部門組替 (値)'!S17/'37部門組替 (値)'!S$42,0)</f>
        <v>2.9709024206020933E-2</v>
      </c>
      <c r="T17" s="262">
        <f>IFERROR('37部門組替 (値)'!T17/'37部門組替 (値)'!T$42,0)</f>
        <v>2.6622682711517912E-2</v>
      </c>
      <c r="U17" s="262">
        <f>IFERROR('37部門組替 (値)'!U17/'37部門組替 (値)'!U$42,0)</f>
        <v>6.0328970874300301E-2</v>
      </c>
      <c r="V17" s="262">
        <f>IFERROR('37部門組替 (値)'!V17/'37部門組替 (値)'!V$42,0)</f>
        <v>3.9349022004889968E-2</v>
      </c>
      <c r="W17" s="262">
        <f>IFERROR('37部門組替 (値)'!W17/'37部門組替 (値)'!W$42,0)</f>
        <v>2.9177999929351092E-2</v>
      </c>
      <c r="X17" s="262">
        <f>IFERROR('37部門組替 (値)'!X17/'37部門組替 (値)'!X$42,0)</f>
        <v>0.11444863191224065</v>
      </c>
      <c r="Y17" s="262">
        <f>IFERROR('37部門組替 (値)'!Y17/'37部門組替 (値)'!Y$42,0)</f>
        <v>0.11267605633802819</v>
      </c>
      <c r="Z17" s="262">
        <f>IFERROR('37部門組替 (値)'!Z17/'37部門組替 (値)'!Z$42,0)</f>
        <v>4.401695467883926E-2</v>
      </c>
      <c r="AA17" s="262">
        <f>IFERROR('37部門組替 (値)'!AA17/'37部門組替 (値)'!AA$42,0)</f>
        <v>9.0392378012584568E-2</v>
      </c>
      <c r="AB17" s="262">
        <f>IFERROR('37部門組替 (値)'!AB17/'37部門組替 (値)'!AB$42,0)</f>
        <v>1.3076084866354721E-2</v>
      </c>
      <c r="AC17" s="262">
        <f>IFERROR('37部門組替 (値)'!AC17/'37部門組替 (値)'!AC$42,0)</f>
        <v>3.2057416267942578E-3</v>
      </c>
      <c r="AD17" s="262">
        <f>IFERROR('37部門組替 (値)'!AD17/'37部門組替 (値)'!AD$42,0)</f>
        <v>2.4709752607432106E-2</v>
      </c>
      <c r="AE17" s="262">
        <f>IFERROR('37部門組替 (値)'!AE17/'37部門組替 (値)'!AE$42,0)</f>
        <v>3.916299154722528E-3</v>
      </c>
      <c r="AF17" s="262">
        <f>IFERROR('37部門組替 (値)'!AF17/'37部門組替 (値)'!AF$42,0)</f>
        <v>0</v>
      </c>
      <c r="AG17" s="262">
        <f>IFERROR('37部門組替 (値)'!AG17/'37部門組替 (値)'!AG$42,0)</f>
        <v>1.9245496620384248E-2</v>
      </c>
      <c r="AH17" s="262">
        <f>IFERROR('37部門組替 (値)'!AH17/'37部門組替 (値)'!AH$42,0)</f>
        <v>8.3318928262748494E-3</v>
      </c>
      <c r="AI17" s="262">
        <f>IFERROR('37部門組替 (値)'!AI17/'37部門組替 (値)'!AI$42,0)</f>
        <v>6.7129629629629622E-2</v>
      </c>
      <c r="AJ17" s="262">
        <f>IFERROR('37部門組替 (値)'!AJ17/'37部門組替 (値)'!AJ$42,0)</f>
        <v>3.0093603744149766E-2</v>
      </c>
      <c r="AK17" s="262">
        <f>IFERROR('37部門組替 (値)'!AK17/'37部門組替 (値)'!AK$42,0)</f>
        <v>6.6307320359874758E-2</v>
      </c>
      <c r="AL17" s="262">
        <f>IFERROR('37部門組替 (値)'!AL17/'37部門組替 (値)'!AL$42,0)</f>
        <v>0</v>
      </c>
      <c r="AM17" s="262">
        <f>IFERROR('37部門組替 (値)'!AM17/'37部門組替 (値)'!AM$42,0)</f>
        <v>0.20121951219512196</v>
      </c>
      <c r="AN17" s="101"/>
      <c r="AO17" s="101"/>
    </row>
    <row r="18" spans="1:41">
      <c r="A18" s="122" t="s">
        <v>18</v>
      </c>
      <c r="B18" s="122" t="s">
        <v>293</v>
      </c>
      <c r="C18" s="262">
        <f>IFERROR('37部門組替 (値)'!C18/'37部門組替 (値)'!C$42,0)</f>
        <v>0.29274381449018083</v>
      </c>
      <c r="D18" s="262">
        <f>IFERROR('37部門組替 (値)'!D18/'37部門組替 (値)'!D$42,0)</f>
        <v>0.24225352112676063</v>
      </c>
      <c r="E18" s="262">
        <f>IFERROR('37部門組替 (値)'!E18/'37部門組替 (値)'!E$42,0)</f>
        <v>0.1476286531875968</v>
      </c>
      <c r="F18" s="262">
        <f>IFERROR('37部門組替 (値)'!F18/'37部門組替 (値)'!F$42,0)</f>
        <v>0.14022568868237636</v>
      </c>
      <c r="G18" s="262">
        <f>IFERROR('37部門組替 (値)'!G18/'37部門組替 (値)'!G$42,0)</f>
        <v>0.12080945995367551</v>
      </c>
      <c r="H18" s="262">
        <f>IFERROR('37部門組替 (値)'!H18/'37部門組替 (値)'!H$42,0)</f>
        <v>0.14978407903298957</v>
      </c>
      <c r="I18" s="262">
        <f>IFERROR('37部門組替 (値)'!I18/'37部門組替 (値)'!I$42,0)</f>
        <v>0.31563903634136381</v>
      </c>
      <c r="J18" s="262">
        <f>IFERROR('37部門組替 (値)'!J18/'37部門組替 (値)'!J$42,0)</f>
        <v>0.34898267308936659</v>
      </c>
      <c r="K18" s="262">
        <f>IFERROR('37部門組替 (値)'!K18/'37部門組替 (値)'!K$42,0)</f>
        <v>0.239041095890411</v>
      </c>
      <c r="L18" s="262">
        <f>IFERROR('37部門組替 (値)'!L18/'37部門組替 (値)'!L$42,0)</f>
        <v>0.1780695692236812</v>
      </c>
      <c r="M18" s="262">
        <f>IFERROR('37部門組替 (値)'!M18/'37部門組替 (値)'!M$42,0)</f>
        <v>9.5970695970695977E-2</v>
      </c>
      <c r="N18" s="262">
        <f>IFERROR('37部門組替 (値)'!N18/'37部門組替 (値)'!N$42,0)</f>
        <v>0.18286724191703921</v>
      </c>
      <c r="O18" s="262">
        <f>IFERROR('37部門組替 (値)'!O18/'37部門組替 (値)'!O$42,0)</f>
        <v>0.18632777131030911</v>
      </c>
      <c r="P18" s="262">
        <f>IFERROR('37部門組替 (値)'!P18/'37部門組替 (値)'!P$42,0)</f>
        <v>0.12603042876901796</v>
      </c>
      <c r="Q18" s="262">
        <f>IFERROR('37部門組替 (値)'!Q18/'37部門組替 (値)'!Q$42,0)</f>
        <v>0.1154514375385305</v>
      </c>
      <c r="R18" s="262">
        <f>IFERROR('37部門組替 (値)'!R18/'37部門組替 (値)'!R$42,0)</f>
        <v>0.39558815327123653</v>
      </c>
      <c r="S18" s="262">
        <f>IFERROR('37部門組替 (値)'!S18/'37部門組替 (値)'!S$42,0)</f>
        <v>0.10711074344495199</v>
      </c>
      <c r="T18" s="262">
        <f>IFERROR('37部門組替 (値)'!T18/'37部門組替 (値)'!T$42,0)</f>
        <v>6.9739348603819182E-2</v>
      </c>
      <c r="U18" s="262">
        <f>IFERROR('37部門組替 (値)'!U18/'37部門組替 (値)'!U$42,0)</f>
        <v>0.18256163241540843</v>
      </c>
      <c r="V18" s="262">
        <f>IFERROR('37部門組替 (値)'!V18/'37部門組替 (値)'!V$42,0)</f>
        <v>0.15594437652811732</v>
      </c>
      <c r="W18" s="262">
        <f>IFERROR('37部門組替 (値)'!W18/'37部門組替 (値)'!W$42,0)</f>
        <v>0.12119820551767992</v>
      </c>
      <c r="X18" s="262">
        <f>IFERROR('37部門組替 (値)'!X18/'37部門組替 (値)'!X$42,0)</f>
        <v>7.1871891505667094E-3</v>
      </c>
      <c r="Y18" s="262">
        <f>IFERROR('37部門組替 (値)'!Y18/'37部門組替 (値)'!Y$42,0)</f>
        <v>0</v>
      </c>
      <c r="Z18" s="262">
        <f>IFERROR('37部門組替 (値)'!Z18/'37部門組替 (値)'!Z$42,0)</f>
        <v>0.2270948809911966</v>
      </c>
      <c r="AA18" s="262">
        <f>IFERROR('37部門組替 (値)'!AA18/'37部門組替 (値)'!AA$42,0)</f>
        <v>6.4406980885670182E-3</v>
      </c>
      <c r="AB18" s="262">
        <f>IFERROR('37部門組替 (値)'!AB18/'37部門組替 (値)'!AB$42,0)</f>
        <v>8.7601222143879657E-4</v>
      </c>
      <c r="AC18" s="262">
        <f>IFERROR('37部門組替 (値)'!AC18/'37部門組替 (値)'!AC$42,0)</f>
        <v>3.8277511961722484E-4</v>
      </c>
      <c r="AD18" s="262">
        <f>IFERROR('37部門組替 (値)'!AD18/'37部門組替 (値)'!AD$42,0)</f>
        <v>1.5047132931092983E-3</v>
      </c>
      <c r="AE18" s="262">
        <f>IFERROR('37部門組替 (値)'!AE18/'37部門組替 (値)'!AE$42,0)</f>
        <v>5.4322859242925394E-3</v>
      </c>
      <c r="AF18" s="262">
        <f>IFERROR('37部門組替 (値)'!AF18/'37部門組替 (値)'!AF$42,0)</f>
        <v>0</v>
      </c>
      <c r="AG18" s="262">
        <f>IFERROR('37部門組替 (値)'!AG18/'37部門組替 (値)'!AG$42,0)</f>
        <v>1.435088069789898E-2</v>
      </c>
      <c r="AH18" s="262">
        <f>IFERROR('37部門組替 (値)'!AH18/'37部門組替 (値)'!AH$42,0)</f>
        <v>5.5315471045808129E-4</v>
      </c>
      <c r="AI18" s="262">
        <f>IFERROR('37部門組替 (値)'!AI18/'37部門組替 (値)'!AI$42,0)</f>
        <v>4.6296296296296293E-4</v>
      </c>
      <c r="AJ18" s="262">
        <f>IFERROR('37部門組替 (値)'!AJ18/'37部門組替 (値)'!AJ$42,0)</f>
        <v>0.10631825273010923</v>
      </c>
      <c r="AK18" s="262">
        <f>IFERROR('37部門組替 (値)'!AK18/'37部門組替 (値)'!AK$42,0)</f>
        <v>1.4862668939003608E-3</v>
      </c>
      <c r="AL18" s="262">
        <f>IFERROR('37部門組替 (値)'!AL18/'37部門組替 (値)'!AL$42,0)</f>
        <v>0</v>
      </c>
      <c r="AM18" s="262">
        <f>IFERROR('37部門組替 (値)'!AM18/'37部門組替 (値)'!AM$42,0)</f>
        <v>2.2357723577235776E-2</v>
      </c>
      <c r="AN18" s="101"/>
      <c r="AO18" s="101"/>
    </row>
    <row r="19" spans="1:41">
      <c r="A19" s="122" t="s">
        <v>19</v>
      </c>
      <c r="B19" s="122" t="s">
        <v>294</v>
      </c>
      <c r="C19" s="262">
        <f>IFERROR('37部門組替 (値)'!C19/'37部門組替 (値)'!C$42,0)</f>
        <v>3.8278042827027629E-3</v>
      </c>
      <c r="D19" s="262">
        <f>IFERROR('37部門組替 (値)'!D19/'37部門組替 (値)'!D$42,0)</f>
        <v>4.6948356807511747E-3</v>
      </c>
      <c r="E19" s="262">
        <f>IFERROR('37部門組替 (値)'!E19/'37部門組替 (値)'!E$42,0)</f>
        <v>2.6457756719988745E-2</v>
      </c>
      <c r="F19" s="262">
        <f>IFERROR('37部門組替 (値)'!F19/'37部門組替 (値)'!F$42,0)</f>
        <v>1.1948224361101894E-2</v>
      </c>
      <c r="G19" s="262">
        <f>IFERROR('37部門組替 (値)'!G19/'37部門組替 (値)'!G$42,0)</f>
        <v>5.1200780202364984E-3</v>
      </c>
      <c r="H19" s="262">
        <f>IFERROR('37部門組替 (値)'!H19/'37部門組替 (値)'!H$42,0)</f>
        <v>1.2580600634945673E-2</v>
      </c>
      <c r="I19" s="262">
        <f>IFERROR('37部門組替 (値)'!I19/'37部門組替 (値)'!I$42,0)</f>
        <v>1.3679052674561045E-2</v>
      </c>
      <c r="J19" s="262">
        <f>IFERROR('37部門組替 (値)'!J19/'37部門組替 (値)'!J$42,0)</f>
        <v>1.1719030843338847E-2</v>
      </c>
      <c r="K19" s="262">
        <f>IFERROR('37部門組替 (値)'!K19/'37部門組替 (値)'!K$42,0)</f>
        <v>1.8493150684931511E-2</v>
      </c>
      <c r="L19" s="262">
        <f>IFERROR('37部門組替 (値)'!L19/'37部門組替 (値)'!L$42,0)</f>
        <v>1.4128848959533136E-2</v>
      </c>
      <c r="M19" s="262">
        <f>IFERROR('37部門組替 (値)'!M19/'37部門組替 (値)'!M$42,0)</f>
        <v>2.8205128205128202E-2</v>
      </c>
      <c r="N19" s="262">
        <f>IFERROR('37部門組替 (値)'!N19/'37部門組替 (値)'!N$42,0)</f>
        <v>9.8762865162698825E-3</v>
      </c>
      <c r="O19" s="262">
        <f>IFERROR('37部門組替 (値)'!O19/'37部門組替 (値)'!O$42,0)</f>
        <v>1.2417539774932092E-2</v>
      </c>
      <c r="P19" s="262">
        <f>IFERROR('37部門組替 (値)'!P19/'37部門組替 (値)'!P$42,0)</f>
        <v>1.0069156293222683E-2</v>
      </c>
      <c r="Q19" s="262">
        <f>IFERROR('37部門組替 (値)'!Q19/'37部門組替 (値)'!Q$42,0)</f>
        <v>1.9223224794036878E-2</v>
      </c>
      <c r="R19" s="262">
        <f>IFERROR('37部門組替 (値)'!R19/'37部門組替 (値)'!R$42,0)</f>
        <v>1.6453789949244239E-2</v>
      </c>
      <c r="S19" s="262">
        <f>IFERROR('37部門組替 (値)'!S19/'37部門組替 (値)'!S$42,0)</f>
        <v>1.6329173110815377E-2</v>
      </c>
      <c r="T19" s="262">
        <f>IFERROR('37部門組替 (値)'!T19/'37部門組替 (値)'!T$42,0)</f>
        <v>2.0582632532639498E-2</v>
      </c>
      <c r="U19" s="262">
        <f>IFERROR('37部門組替 (値)'!U19/'37部門組替 (値)'!U$42,0)</f>
        <v>6.7091002924479608E-3</v>
      </c>
      <c r="V19" s="262">
        <f>IFERROR('37部門組替 (値)'!V19/'37部門組替 (値)'!V$42,0)</f>
        <v>2.9569070904645469E-2</v>
      </c>
      <c r="W19" s="262">
        <f>IFERROR('37部門組替 (値)'!W19/'37部門組替 (値)'!W$42,0)</f>
        <v>1.8474690027906325E-2</v>
      </c>
      <c r="X19" s="262">
        <f>IFERROR('37部門組替 (値)'!X19/'37部門組替 (値)'!X$42,0)</f>
        <v>1.7092340669963711E-2</v>
      </c>
      <c r="Y19" s="262">
        <f>IFERROR('37部門組替 (値)'!Y19/'37部門組替 (値)'!Y$42,0)</f>
        <v>0</v>
      </c>
      <c r="Z19" s="262">
        <f>IFERROR('37部門組替 (値)'!Z19/'37部門組替 (値)'!Z$42,0)</f>
        <v>1.6465601565047276E-2</v>
      </c>
      <c r="AA19" s="262">
        <f>IFERROR('37部門組替 (値)'!AA19/'37部門組替 (値)'!AA$42,0)</f>
        <v>3.0036803989077515E-2</v>
      </c>
      <c r="AB19" s="262">
        <f>IFERROR('37部門組替 (値)'!AB19/'37部門組替 (値)'!AB$42,0)</f>
        <v>2.8844304852253064E-3</v>
      </c>
      <c r="AC19" s="262">
        <f>IFERROR('37部門組替 (値)'!AC19/'37部門組替 (値)'!AC$42,0)</f>
        <v>4.9760765550239223E-4</v>
      </c>
      <c r="AD19" s="262">
        <f>IFERROR('37部門組替 (値)'!AD19/'37部門組替 (値)'!AD$42,0)</f>
        <v>3.1303937333116975E-2</v>
      </c>
      <c r="AE19" s="262">
        <f>IFERROR('37部門組替 (値)'!AE19/'37部門組替 (値)'!AE$42,0)</f>
        <v>3.6406651966188895E-3</v>
      </c>
      <c r="AF19" s="262">
        <f>IFERROR('37部門組替 (値)'!AF19/'37部門組替 (値)'!AF$42,0)</f>
        <v>0</v>
      </c>
      <c r="AG19" s="262">
        <f>IFERROR('37部門組替 (値)'!AG19/'37部門組替 (値)'!AG$42,0)</f>
        <v>4.0022641760729866E-2</v>
      </c>
      <c r="AH19" s="262">
        <f>IFERROR('37部門組替 (値)'!AH19/'37部門組替 (値)'!AH$42,0)</f>
        <v>0.19564390665514261</v>
      </c>
      <c r="AI19" s="262">
        <f>IFERROR('37部門組替 (値)'!AI19/'37部門組替 (値)'!AI$42,0)</f>
        <v>4.7222222222222214E-2</v>
      </c>
      <c r="AJ19" s="262">
        <f>IFERROR('37部門組替 (値)'!AJ19/'37部門組替 (値)'!AJ$42,0)</f>
        <v>2.3744149765990645E-2</v>
      </c>
      <c r="AK19" s="262">
        <f>IFERROR('37部門組替 (値)'!AK19/'37部門組替 (値)'!AK$42,0)</f>
        <v>0.10415758392453728</v>
      </c>
      <c r="AL19" s="262">
        <f>IFERROR('37部門組替 (値)'!AL19/'37部門組替 (値)'!AL$42,0)</f>
        <v>0</v>
      </c>
      <c r="AM19" s="262">
        <f>IFERROR('37部門組替 (値)'!AM19/'37部門組替 (値)'!AM$42,0)</f>
        <v>1.8292682926829267E-2</v>
      </c>
      <c r="AN19" s="101"/>
      <c r="AO19" s="101"/>
    </row>
    <row r="20" spans="1:41">
      <c r="A20" s="122" t="s">
        <v>20</v>
      </c>
      <c r="B20" s="122" t="s">
        <v>53</v>
      </c>
      <c r="C20" s="262">
        <f>IFERROR('37部門組替 (値)'!C20/'37部門組替 (値)'!C$42,0)</f>
        <v>0</v>
      </c>
      <c r="D20" s="262">
        <f>IFERROR('37部門組替 (値)'!D20/'37部門組替 (値)'!D$42,0)</f>
        <v>0</v>
      </c>
      <c r="E20" s="262">
        <f>IFERROR('37部門組替 (値)'!E20/'37部門組替 (値)'!E$42,0)</f>
        <v>0</v>
      </c>
      <c r="F20" s="262">
        <f>IFERROR('37部門組替 (値)'!F20/'37部門組替 (値)'!F$42,0)</f>
        <v>0</v>
      </c>
      <c r="G20" s="262">
        <f>IFERROR('37部門組替 (値)'!G20/'37部門組替 (値)'!G$42,0)</f>
        <v>0</v>
      </c>
      <c r="H20" s="262">
        <f>IFERROR('37部門組替 (値)'!H20/'37部門組替 (値)'!H$42,0)</f>
        <v>0</v>
      </c>
      <c r="I20" s="262">
        <f>IFERROR('37部門組替 (値)'!I20/'37部門組替 (値)'!I$42,0)</f>
        <v>0</v>
      </c>
      <c r="J20" s="262">
        <f>IFERROR('37部門組替 (値)'!J20/'37部門組替 (値)'!J$42,0)</f>
        <v>0</v>
      </c>
      <c r="K20" s="262">
        <f>IFERROR('37部門組替 (値)'!K20/'37部門組替 (値)'!K$42,0)</f>
        <v>0</v>
      </c>
      <c r="L20" s="262">
        <f>IFERROR('37部門組替 (値)'!L20/'37部門組替 (値)'!L$42,0)</f>
        <v>0</v>
      </c>
      <c r="M20" s="262">
        <f>IFERROR('37部門組替 (値)'!M20/'37部門組替 (値)'!M$42,0)</f>
        <v>0</v>
      </c>
      <c r="N20" s="262">
        <f>IFERROR('37部門組替 (値)'!N20/'37部門組替 (値)'!N$42,0)</f>
        <v>0</v>
      </c>
      <c r="O20" s="262">
        <f>IFERROR('37部門組替 (値)'!O20/'37部門組替 (値)'!O$42,0)</f>
        <v>0</v>
      </c>
      <c r="P20" s="262">
        <f>IFERROR('37部門組替 (値)'!P20/'37部門組替 (値)'!P$42,0)</f>
        <v>0</v>
      </c>
      <c r="Q20" s="262">
        <f>IFERROR('37部門組替 (値)'!Q20/'37部門組替 (値)'!Q$42,0)</f>
        <v>0</v>
      </c>
      <c r="R20" s="262">
        <f>IFERROR('37部門組替 (値)'!R20/'37部門組替 (値)'!R$42,0)</f>
        <v>0</v>
      </c>
      <c r="S20" s="262">
        <f>IFERROR('37部門組替 (値)'!S20/'37部門組替 (値)'!S$42,0)</f>
        <v>0</v>
      </c>
      <c r="T20" s="262">
        <f>IFERROR('37部門組替 (値)'!T20/'37部門組替 (値)'!T$42,0)</f>
        <v>0</v>
      </c>
      <c r="U20" s="262">
        <f>IFERROR('37部門組替 (値)'!U20/'37部門組替 (値)'!U$42,0)</f>
        <v>0</v>
      </c>
      <c r="V20" s="262">
        <f>IFERROR('37部門組替 (値)'!V20/'37部門組替 (値)'!V$42,0)</f>
        <v>0</v>
      </c>
      <c r="W20" s="262">
        <f>IFERROR('37部門組替 (値)'!W20/'37部門組替 (値)'!W$42,0)</f>
        <v>0</v>
      </c>
      <c r="X20" s="262">
        <f>IFERROR('37部門組替 (値)'!X20/'37部門組替 (値)'!X$42,0)</f>
        <v>0</v>
      </c>
      <c r="Y20" s="262">
        <f>IFERROR('37部門組替 (値)'!Y20/'37部門組替 (値)'!Y$42,0)</f>
        <v>0</v>
      </c>
      <c r="Z20" s="262">
        <f>IFERROR('37部門組替 (値)'!Z20/'37部門組替 (値)'!Z$42,0)</f>
        <v>0</v>
      </c>
      <c r="AA20" s="262">
        <f>IFERROR('37部門組替 (値)'!AA20/'37部門組替 (値)'!AA$42,0)</f>
        <v>0</v>
      </c>
      <c r="AB20" s="262">
        <f>IFERROR('37部門組替 (値)'!AB20/'37部門組替 (値)'!AB$42,0)</f>
        <v>0</v>
      </c>
      <c r="AC20" s="262">
        <f>IFERROR('37部門組替 (値)'!AC20/'37部門組替 (値)'!AC$42,0)</f>
        <v>0</v>
      </c>
      <c r="AD20" s="262">
        <f>IFERROR('37部門組替 (値)'!AD20/'37部門組替 (値)'!AD$42,0)</f>
        <v>0</v>
      </c>
      <c r="AE20" s="262">
        <f>IFERROR('37部門組替 (値)'!AE20/'37部門組替 (値)'!AE$42,0)</f>
        <v>0</v>
      </c>
      <c r="AF20" s="262">
        <f>IFERROR('37部門組替 (値)'!AF20/'37部門組替 (値)'!AF$42,0)</f>
        <v>0</v>
      </c>
      <c r="AG20" s="262">
        <f>IFERROR('37部門組替 (値)'!AG20/'37部門組替 (値)'!AG$42,0)</f>
        <v>0</v>
      </c>
      <c r="AH20" s="262">
        <f>IFERROR('37部門組替 (値)'!AH20/'37部門組替 (値)'!AH$42,0)</f>
        <v>0</v>
      </c>
      <c r="AI20" s="262">
        <f>IFERROR('37部門組替 (値)'!AI20/'37部門組替 (値)'!AI$42,0)</f>
        <v>0</v>
      </c>
      <c r="AJ20" s="262">
        <f>IFERROR('37部門組替 (値)'!AJ20/'37部門組替 (値)'!AJ$42,0)</f>
        <v>0</v>
      </c>
      <c r="AK20" s="262">
        <f>IFERROR('37部門組替 (値)'!AK20/'37部門組替 (値)'!AK$42,0)</f>
        <v>0</v>
      </c>
      <c r="AL20" s="262">
        <f>IFERROR('37部門組替 (値)'!AL20/'37部門組替 (値)'!AL$42,0)</f>
        <v>0</v>
      </c>
      <c r="AM20" s="262">
        <f>IFERROR('37部門組替 (値)'!AM20/'37部門組替 (値)'!AM$42,0)</f>
        <v>0</v>
      </c>
      <c r="AN20" s="101"/>
      <c r="AO20" s="101"/>
    </row>
    <row r="21" spans="1:41">
      <c r="A21" s="122" t="s">
        <v>21</v>
      </c>
      <c r="B21" s="122" t="s">
        <v>29</v>
      </c>
      <c r="C21" s="262">
        <f>IFERROR('37部門組替 (値)'!C21/'37部門組替 (値)'!C$42,0)</f>
        <v>3.0511483412848108E-3</v>
      </c>
      <c r="D21" s="262">
        <f>IFERROR('37部門組替 (値)'!D21/'37部門組替 (値)'!D$42,0)</f>
        <v>2.816901408450705E-2</v>
      </c>
      <c r="E21" s="262">
        <f>IFERROR('37部門組替 (値)'!E21/'37部門組替 (値)'!E$42,0)</f>
        <v>5.6058544823380407E-2</v>
      </c>
      <c r="F21" s="262">
        <f>IFERROR('37部門組替 (値)'!F21/'37部門組替 (値)'!F$42,0)</f>
        <v>7.2353136408894805E-2</v>
      </c>
      <c r="G21" s="262">
        <f>IFERROR('37部門組替 (値)'!G21/'37部門組替 (値)'!G$42,0)</f>
        <v>9.5696696330610759E-2</v>
      </c>
      <c r="H21" s="262">
        <f>IFERROR('37部門組替 (値)'!H21/'37部門組替 (値)'!H$42,0)</f>
        <v>5.0953404452507241E-2</v>
      </c>
      <c r="I21" s="262">
        <f>IFERROR('37部門組替 (値)'!I21/'37部門組替 (値)'!I$42,0)</f>
        <v>8.3503470804409952E-2</v>
      </c>
      <c r="J21" s="262">
        <f>IFERROR('37部門組替 (値)'!J21/'37部門組替 (値)'!J$42,0)</f>
        <v>4.004601337263642E-2</v>
      </c>
      <c r="K21" s="262">
        <f>IFERROR('37部門組替 (値)'!K21/'37部門組替 (値)'!K$42,0)</f>
        <v>4.9178082191780839E-2</v>
      </c>
      <c r="L21" s="262">
        <f>IFERROR('37部門組替 (値)'!L21/'37部門組替 (値)'!L$42,0)</f>
        <v>0.15495661521922754</v>
      </c>
      <c r="M21" s="262">
        <f>IFERROR('37部門組替 (値)'!M21/'37部門組替 (値)'!M$42,0)</f>
        <v>4.9999999999999996E-2</v>
      </c>
      <c r="N21" s="262">
        <f>IFERROR('37部門組替 (値)'!N21/'37部門組替 (値)'!N$42,0)</f>
        <v>3.5450670547873993E-2</v>
      </c>
      <c r="O21" s="262">
        <f>IFERROR('37部門組替 (値)'!O21/'37部門組替 (値)'!O$42,0)</f>
        <v>7.676885267106455E-2</v>
      </c>
      <c r="P21" s="262">
        <f>IFERROR('37部門組替 (値)'!P21/'37部門組替 (値)'!P$42,0)</f>
        <v>7.3360995850622404E-2</v>
      </c>
      <c r="Q21" s="262">
        <f>IFERROR('37部門組替 (値)'!Q21/'37部門組替 (値)'!Q$42,0)</f>
        <v>4.1697024043042083E-2</v>
      </c>
      <c r="R21" s="262">
        <f>IFERROR('37部門組替 (値)'!R21/'37部門組替 (値)'!R$42,0)</f>
        <v>2.7748340677115287E-2</v>
      </c>
      <c r="S21" s="262">
        <f>IFERROR('37部門組替 (値)'!S21/'37部門組替 (値)'!S$42,0)</f>
        <v>0.11613854620005036</v>
      </c>
      <c r="T21" s="262">
        <f>IFERROR('37部門組替 (値)'!T21/'37部門組替 (値)'!T$42,0)</f>
        <v>4.8599172977744728E-2</v>
      </c>
      <c r="U21" s="262">
        <f>IFERROR('37部門組替 (値)'!U21/'37部門組替 (値)'!U$42,0)</f>
        <v>3.8057933808836951E-2</v>
      </c>
      <c r="V21" s="262">
        <f>IFERROR('37部門組替 (値)'!V21/'37部門組替 (値)'!V$42,0)</f>
        <v>8.4199266503667464E-2</v>
      </c>
      <c r="W21" s="262">
        <f>IFERROR('37部門組替 (値)'!W21/'37部門組替 (値)'!W$42,0)</f>
        <v>2.546893214172171E-2</v>
      </c>
      <c r="X21" s="262">
        <f>IFERROR('37部門組替 (値)'!X21/'37部門組替 (値)'!X$42,0)</f>
        <v>0.1345531473724029</v>
      </c>
      <c r="Y21" s="262">
        <f>IFERROR('37部門組替 (値)'!Y21/'37部門組替 (値)'!Y$42,0)</f>
        <v>0.5</v>
      </c>
      <c r="Z21" s="262">
        <f>IFERROR('37部門組替 (値)'!Z21/'37部門組替 (値)'!Z$42,0)</f>
        <v>3.2442125855885226E-2</v>
      </c>
      <c r="AA21" s="262">
        <f>IFERROR('37部門組替 (値)'!AA21/'37部門組替 (値)'!AA$42,0)</f>
        <v>3.7456963077288366E-2</v>
      </c>
      <c r="AB21" s="262">
        <f>IFERROR('37部門組替 (値)'!AB21/'37部門組替 (値)'!AB$42,0)</f>
        <v>1.108903275431062E-2</v>
      </c>
      <c r="AC21" s="262">
        <f>IFERROR('37部門組替 (値)'!AC21/'37部門組替 (値)'!AC$42,0)</f>
        <v>9.1196172248803817E-3</v>
      </c>
      <c r="AD21" s="262">
        <f>IFERROR('37部門組替 (値)'!AD21/'37部門組替 (値)'!AD$42,0)</f>
        <v>4.0302712909554936E-2</v>
      </c>
      <c r="AE21" s="262">
        <f>IFERROR('37部門組替 (値)'!AE21/'37部門組替 (値)'!AE$42,0)</f>
        <v>1.5561833884601249E-2</v>
      </c>
      <c r="AF21" s="262">
        <f>IFERROR('37部門組替 (値)'!AF21/'37部門組替 (値)'!AF$42,0)</f>
        <v>0</v>
      </c>
      <c r="AG21" s="262">
        <f>IFERROR('37部門組替 (値)'!AG21/'37部門組替 (値)'!AG$42,0)</f>
        <v>3.639330070256052E-2</v>
      </c>
      <c r="AH21" s="262">
        <f>IFERROR('37部門組替 (値)'!AH21/'37部門組替 (値)'!AH$42,0)</f>
        <v>5.1564390665514263E-2</v>
      </c>
      <c r="AI21" s="262">
        <f>IFERROR('37部門組替 (値)'!AI21/'37部門組替 (値)'!AI$42,0)</f>
        <v>8.3333333333333332E-3</v>
      </c>
      <c r="AJ21" s="262">
        <f>IFERROR('37部門組替 (値)'!AJ21/'37部門組替 (値)'!AJ$42,0)</f>
        <v>3.4056162246489864E-2</v>
      </c>
      <c r="AK21" s="262">
        <f>IFERROR('37部門組替 (値)'!AK21/'37部門組替 (値)'!AK$42,0)</f>
        <v>2.2412904760017442E-2</v>
      </c>
      <c r="AL21" s="262">
        <f>IFERROR('37部門組替 (値)'!AL21/'37部門組替 (値)'!AL$42,0)</f>
        <v>0</v>
      </c>
      <c r="AM21" s="262">
        <f>IFERROR('37部門組替 (値)'!AM21/'37部門組替 (値)'!AM$42,0)</f>
        <v>0.16666666666666666</v>
      </c>
      <c r="AN21" s="101"/>
      <c r="AO21" s="101"/>
    </row>
    <row r="22" spans="1:41">
      <c r="A22" s="122" t="s">
        <v>56</v>
      </c>
      <c r="B22" s="122" t="s">
        <v>351</v>
      </c>
      <c r="C22" s="262">
        <f>IFERROR('37部門組替 (値)'!C22/'37部門組替 (値)'!C$42,0)</f>
        <v>5.9913458337956292E-3</v>
      </c>
      <c r="D22" s="262">
        <f>IFERROR('37部門組替 (値)'!D22/'37部門組替 (値)'!D$42,0)</f>
        <v>1.9718309859154935E-2</v>
      </c>
      <c r="E22" s="262">
        <f>IFERROR('37部門組替 (値)'!E22/'37部門組替 (値)'!E$42,0)</f>
        <v>4.1047051648918705E-2</v>
      </c>
      <c r="F22" s="262">
        <f>IFERROR('37部門組替 (値)'!F22/'37部門組替 (値)'!F$42,0)</f>
        <v>3.3355459674742786E-2</v>
      </c>
      <c r="G22" s="262">
        <f>IFERROR('37部門組替 (値)'!G22/'37部門組替 (値)'!G$42,0)</f>
        <v>2.962330854565403E-2</v>
      </c>
      <c r="H22" s="262">
        <f>IFERROR('37部門組替 (値)'!H22/'37部門組替 (値)'!H$42,0)</f>
        <v>1.8417368327647742E-2</v>
      </c>
      <c r="I22" s="262">
        <f>IFERROR('37部門組替 (値)'!I22/'37部門組替 (値)'!I$42,0)</f>
        <v>1.7149857084524295E-2</v>
      </c>
      <c r="J22" s="262">
        <f>IFERROR('37部門組替 (値)'!J22/'37部門組替 (値)'!J$42,0)</f>
        <v>7.549068948163061E-3</v>
      </c>
      <c r="K22" s="262">
        <f>IFERROR('37部門組替 (値)'!K22/'37部門組替 (値)'!K$42,0)</f>
        <v>2.6301369863013707E-2</v>
      </c>
      <c r="L22" s="262">
        <f>IFERROR('37部門組替 (値)'!L22/'37部門組替 (値)'!L$42,0)</f>
        <v>2.5646932350456883E-2</v>
      </c>
      <c r="M22" s="262">
        <f>IFERROR('37部門組替 (値)'!M22/'37部門組替 (値)'!M$42,0)</f>
        <v>4.4322344322344324E-2</v>
      </c>
      <c r="N22" s="262">
        <f>IFERROR('37部門組替 (値)'!N22/'37部門組替 (値)'!N$42,0)</f>
        <v>2.2559517621374359E-2</v>
      </c>
      <c r="O22" s="262">
        <f>IFERROR('37部門組替 (値)'!O22/'37部門組替 (値)'!O$42,0)</f>
        <v>1.9725779329970248E-2</v>
      </c>
      <c r="P22" s="262">
        <f>IFERROR('37部門組替 (値)'!P22/'37部門組替 (値)'!P$42,0)</f>
        <v>1.9253112033195022E-2</v>
      </c>
      <c r="Q22" s="262">
        <f>IFERROR('37部門組替 (値)'!Q22/'37部門組替 (値)'!Q$42,0)</f>
        <v>3.065627977358067E-2</v>
      </c>
      <c r="R22" s="262">
        <f>IFERROR('37部門組替 (値)'!R22/'37部門組替 (値)'!R$42,0)</f>
        <v>2.4262368230241506E-2</v>
      </c>
      <c r="S22" s="262">
        <f>IFERROR('37部門組替 (値)'!S22/'37部門組替 (値)'!S$42,0)</f>
        <v>5.1469265906556844E-2</v>
      </c>
      <c r="T22" s="262">
        <f>IFERROR('37部門組替 (値)'!T22/'37部門組替 (値)'!T$42,0)</f>
        <v>8.3352692468522033E-2</v>
      </c>
      <c r="U22" s="262">
        <f>IFERROR('37部門組替 (値)'!U22/'37部門組替 (値)'!U$42,0)</f>
        <v>1.8989268086119969E-2</v>
      </c>
      <c r="V22" s="262">
        <f>IFERROR('37部門組替 (値)'!V22/'37部門組替 (値)'!V$42,0)</f>
        <v>6.7313569682151575E-2</v>
      </c>
      <c r="W22" s="262">
        <f>IFERROR('37部門組替 (値)'!W22/'37部門組替 (値)'!W$42,0)</f>
        <v>3.0732275954643402E-2</v>
      </c>
      <c r="X22" s="262">
        <f>IFERROR('37部門組替 (値)'!X22/'37部門組替 (値)'!X$42,0)</f>
        <v>1.0745758437591939E-2</v>
      </c>
      <c r="Y22" s="262">
        <f>IFERROR('37部門組替 (値)'!Y22/'37部門組替 (値)'!Y$42,0)</f>
        <v>0</v>
      </c>
      <c r="Z22" s="262">
        <f>IFERROR('37部門組替 (値)'!Z22/'37部門組替 (値)'!Z$42,0)</f>
        <v>2.6084121291164008E-3</v>
      </c>
      <c r="AA22" s="262">
        <f>IFERROR('37部門組替 (値)'!AA22/'37部門組替 (値)'!AA$42,0)</f>
        <v>6.684079306660333E-2</v>
      </c>
      <c r="AB22" s="262">
        <f>IFERROR('37部門組替 (値)'!AB22/'37部門組替 (値)'!AB$42,0)</f>
        <v>9.7365553490160892E-2</v>
      </c>
      <c r="AC22" s="262">
        <f>IFERROR('37部門組替 (値)'!AC22/'37部門組替 (値)'!AC$42,0)</f>
        <v>3.2822966507177025E-3</v>
      </c>
      <c r="AD22" s="262">
        <f>IFERROR('37部門組替 (値)'!AD22/'37部門組替 (値)'!AD$42,0)</f>
        <v>3.8060395060999903E-2</v>
      </c>
      <c r="AE22" s="262">
        <f>IFERROR('37部門組替 (値)'!AE22/'37部門組替 (値)'!AE$42,0)</f>
        <v>0.19516032708563028</v>
      </c>
      <c r="AF22" s="262">
        <f>IFERROR('37部門組替 (値)'!AF22/'37部門組替 (値)'!AF$42,0)</f>
        <v>0</v>
      </c>
      <c r="AG22" s="262">
        <f>IFERROR('37部門組替 (値)'!AG22/'37部門組替 (値)'!AG$42,0)</f>
        <v>4.5949455598841275E-2</v>
      </c>
      <c r="AH22" s="262">
        <f>IFERROR('37部門組替 (値)'!AH22/'37部門組替 (値)'!AH$42,0)</f>
        <v>1.7407087294727744E-2</v>
      </c>
      <c r="AI22" s="262">
        <f>IFERROR('37部門組替 (値)'!AI22/'37部門組替 (値)'!AI$42,0)</f>
        <v>5.0925925925925916E-2</v>
      </c>
      <c r="AJ22" s="262">
        <f>IFERROR('37部門組替 (値)'!AJ22/'37部門組替 (値)'!AJ$42,0)</f>
        <v>5.6833073322932928E-2</v>
      </c>
      <c r="AK22" s="262">
        <f>IFERROR('37部門組替 (値)'!AK22/'37部門組替 (値)'!AK$42,0)</f>
        <v>3.0775633149696804E-2</v>
      </c>
      <c r="AL22" s="262">
        <f>IFERROR('37部門組替 (値)'!AL22/'37部門組替 (値)'!AL$42,0)</f>
        <v>0</v>
      </c>
      <c r="AM22" s="262">
        <f>IFERROR('37部門組替 (値)'!AM22/'37部門組替 (値)'!AM$42,0)</f>
        <v>0.1483739837398374</v>
      </c>
      <c r="AN22" s="101"/>
      <c r="AO22" s="101"/>
    </row>
    <row r="23" spans="1:41">
      <c r="A23" s="122" t="s">
        <v>22</v>
      </c>
      <c r="B23" s="122" t="s">
        <v>39</v>
      </c>
      <c r="C23" s="262">
        <f>IFERROR('37部門組替 (値)'!C23/'37部門組替 (値)'!C$42,0)</f>
        <v>5.2535226894485747E-2</v>
      </c>
      <c r="D23" s="262">
        <f>IFERROR('37部門組替 (値)'!D23/'37部門組替 (値)'!D$42,0)</f>
        <v>3.0985915492957757E-2</v>
      </c>
      <c r="E23" s="262">
        <f>IFERROR('37部門組替 (値)'!E23/'37部門組替 (値)'!E$42,0)</f>
        <v>3.3963503307219596E-2</v>
      </c>
      <c r="F23" s="262">
        <f>IFERROR('37部門組替 (値)'!F23/'37部門組替 (値)'!F$42,0)</f>
        <v>2.3398606040491206E-2</v>
      </c>
      <c r="G23" s="262">
        <f>IFERROR('37部門組替 (値)'!G23/'37部門組替 (値)'!G$42,0)</f>
        <v>4.6202608801657934E-2</v>
      </c>
      <c r="H23" s="262">
        <f>IFERROR('37部門組替 (値)'!H23/'37部門組替 (値)'!H$42,0)</f>
        <v>5.619860785203005E-3</v>
      </c>
      <c r="I23" s="262">
        <f>IFERROR('37部門組替 (値)'!I23/'37部門組替 (値)'!I$42,0)</f>
        <v>7.3499387505104119E-3</v>
      </c>
      <c r="J23" s="262">
        <f>IFERROR('37部門組替 (値)'!J23/'37部門組替 (値)'!J$42,0)</f>
        <v>1.9124308002013087E-2</v>
      </c>
      <c r="K23" s="262">
        <f>IFERROR('37部門組替 (値)'!K23/'37部門組替 (値)'!K$42,0)</f>
        <v>4.9589041095890421E-2</v>
      </c>
      <c r="L23" s="262">
        <f>IFERROR('37部門組替 (値)'!L23/'37部門組替 (値)'!L$42,0)</f>
        <v>1.712355064117331E-2</v>
      </c>
      <c r="M23" s="262">
        <f>IFERROR('37部門組替 (値)'!M23/'37部門組替 (値)'!M$42,0)</f>
        <v>2.0695970695970699E-2</v>
      </c>
      <c r="N23" s="262">
        <f>IFERROR('37部門組替 (値)'!N23/'37部門組替 (値)'!N$42,0)</f>
        <v>5.7490383615760469E-2</v>
      </c>
      <c r="O23" s="262">
        <f>IFERROR('37部門組替 (値)'!O23/'37部門組替 (値)'!O$42,0)</f>
        <v>1.5780623463976202E-2</v>
      </c>
      <c r="P23" s="262">
        <f>IFERROR('37部門組替 (値)'!P23/'37部門組替 (値)'!P$42,0)</f>
        <v>2.6390041493775936E-2</v>
      </c>
      <c r="Q23" s="262">
        <f>IFERROR('37部門組替 (値)'!Q23/'37部門組替 (値)'!Q$42,0)</f>
        <v>7.6220366530291989E-3</v>
      </c>
      <c r="R23" s="262">
        <f>IFERROR('37部門組替 (値)'!R23/'37部門組替 (値)'!R$42,0)</f>
        <v>1.8684812315243457E-3</v>
      </c>
      <c r="S23" s="262">
        <f>IFERROR('37部門組替 (値)'!S23/'37部門組替 (値)'!S$42,0)</f>
        <v>8.8839333884832578E-3</v>
      </c>
      <c r="T23" s="262">
        <f>IFERROR('37部門組替 (値)'!T23/'37部門組替 (値)'!T$42,0)</f>
        <v>1.9514008270222552E-3</v>
      </c>
      <c r="U23" s="262">
        <f>IFERROR('37部門組替 (値)'!U23/'37部門組替 (値)'!U$42,0)</f>
        <v>5.7695615927165888E-3</v>
      </c>
      <c r="V23" s="262">
        <f>IFERROR('37部門組替 (値)'!V23/'37部門組替 (値)'!V$42,0)</f>
        <v>4.4009779951100239E-2</v>
      </c>
      <c r="W23" s="262">
        <f>IFERROR('37部門組替 (値)'!W23/'37部門組替 (値)'!W$42,0)</f>
        <v>0.31523543749337674</v>
      </c>
      <c r="X23" s="262">
        <f>IFERROR('37部門組替 (値)'!X23/'37部門組替 (値)'!X$42,0)</f>
        <v>2.5778612157978061E-3</v>
      </c>
      <c r="Y23" s="262">
        <f>IFERROR('37部門組替 (値)'!Y23/'37部門組替 (値)'!Y$42,0)</f>
        <v>2.8169014084507046E-2</v>
      </c>
      <c r="Z23" s="262">
        <f>IFERROR('37部門組替 (値)'!Z23/'37部門組替 (値)'!Z$42,0)</f>
        <v>0.12357352461688949</v>
      </c>
      <c r="AA23" s="262">
        <f>IFERROR('37部門組替 (値)'!AA23/'37部門組替 (値)'!AA$42,0)</f>
        <v>0.12636530927223077</v>
      </c>
      <c r="AB23" s="262">
        <f>IFERROR('37部門組替 (値)'!AB23/'37部門組替 (値)'!AB$42,0)</f>
        <v>1.9827788816956175E-2</v>
      </c>
      <c r="AC23" s="262">
        <f>IFERROR('37部門組替 (値)'!AC23/'37部門組替 (値)'!AC$42,0)</f>
        <v>1.0421052631578945E-2</v>
      </c>
      <c r="AD23" s="262">
        <f>IFERROR('37部門組替 (値)'!AD23/'37部門組替 (値)'!AD$42,0)</f>
        <v>0.2856447401419151</v>
      </c>
      <c r="AE23" s="262">
        <f>IFERROR('37部門組替 (値)'!AE23/'37部門組替 (値)'!AE$42,0)</f>
        <v>1.0359242925395074E-2</v>
      </c>
      <c r="AF23" s="262">
        <f>IFERROR('37部門組替 (値)'!AF23/'37部門組替 (値)'!AF$42,0)</f>
        <v>0</v>
      </c>
      <c r="AG23" s="262">
        <f>IFERROR('37部門組替 (値)'!AG23/'37部門組替 (値)'!AG$42,0)</f>
        <v>2.7836047014950221E-2</v>
      </c>
      <c r="AH23" s="262">
        <f>IFERROR('37部門組替 (値)'!AH23/'37部門組替 (値)'!AH$42,0)</f>
        <v>4.9662921348314619E-2</v>
      </c>
      <c r="AI23" s="262">
        <f>IFERROR('37部門組替 (値)'!AI23/'37部門組替 (値)'!AI$42,0)</f>
        <v>2.87037037037037E-2</v>
      </c>
      <c r="AJ23" s="262">
        <f>IFERROR('37部門組替 (値)'!AJ23/'37部門組替 (値)'!AJ$42,0)</f>
        <v>0.21145085803432143</v>
      </c>
      <c r="AK23" s="262">
        <f>IFERROR('37部門組替 (値)'!AK23/'37部門組替 (値)'!AK$42,0)</f>
        <v>9.1791843367286283E-2</v>
      </c>
      <c r="AL23" s="262">
        <f>IFERROR('37部門組替 (値)'!AL23/'37部門組替 (値)'!AL$42,0)</f>
        <v>0</v>
      </c>
      <c r="AM23" s="262">
        <f>IFERROR('37部門組替 (値)'!AM23/'37部門組替 (値)'!AM$42,0)</f>
        <v>4.4715447154471552E-2</v>
      </c>
      <c r="AN23" s="101"/>
      <c r="AO23" s="101"/>
    </row>
    <row r="24" spans="1:41">
      <c r="A24" s="122" t="s">
        <v>77</v>
      </c>
      <c r="B24" s="122" t="s">
        <v>27</v>
      </c>
      <c r="C24" s="262">
        <f>IFERROR('37部門組替 (値)'!C24/'37部門組替 (値)'!C$42,0)</f>
        <v>1.4423610340619107E-3</v>
      </c>
      <c r="D24" s="262">
        <f>IFERROR('37部門組替 (値)'!D24/'37部門組替 (値)'!D$42,0)</f>
        <v>1.6901408450704231E-2</v>
      </c>
      <c r="E24" s="262">
        <f>IFERROR('37部門組替 (値)'!E24/'37部門組替 (値)'!E$42,0)</f>
        <v>1.4730027677440541E-2</v>
      </c>
      <c r="F24" s="262">
        <f>IFERROR('37部門組替 (値)'!F24/'37部門組替 (値)'!F$42,0)</f>
        <v>6.6213076667772985E-2</v>
      </c>
      <c r="G24" s="262">
        <f>IFERROR('37部門組替 (値)'!G24/'37部門組替 (値)'!G$42,0)</f>
        <v>3.7669145434597096E-2</v>
      </c>
      <c r="H24" s="262">
        <f>IFERROR('37部門組替 (値)'!H24/'37部門組替 (値)'!H$42,0)</f>
        <v>6.3100191272454792E-4</v>
      </c>
      <c r="I24" s="262">
        <f>IFERROR('37部門組替 (値)'!I24/'37部門組替 (値)'!I$42,0)</f>
        <v>1.0208248264597796E-3</v>
      </c>
      <c r="J24" s="262">
        <f>IFERROR('37部門組替 (値)'!J24/'37部門組替 (値)'!J$42,0)</f>
        <v>1.2294198001294129E-2</v>
      </c>
      <c r="K24" s="262">
        <f>IFERROR('37部門組替 (値)'!K24/'37部門組替 (値)'!K$42,0)</f>
        <v>1.671232876712329E-2</v>
      </c>
      <c r="L24" s="262">
        <f>IFERROR('37部門組替 (値)'!L24/'37部門組替 (値)'!L$42,0)</f>
        <v>3.9161483529140751E-3</v>
      </c>
      <c r="M24" s="262">
        <f>IFERROR('37部門組替 (値)'!M24/'37部門組替 (値)'!M$42,0)</f>
        <v>5.4945054945054949E-3</v>
      </c>
      <c r="N24" s="262">
        <f>IFERROR('37部門組替 (値)'!N24/'37部門組替 (値)'!N$42,0)</f>
        <v>3.7841771493918284E-2</v>
      </c>
      <c r="O24" s="262">
        <f>IFERROR('37部門組替 (値)'!O24/'37部門組替 (値)'!O$42,0)</f>
        <v>1.1059371362048894E-2</v>
      </c>
      <c r="P24" s="262">
        <f>IFERROR('37部門組替 (値)'!P24/'37部門組替 (値)'!P$42,0)</f>
        <v>8.5200553250345777E-3</v>
      </c>
      <c r="Q24" s="262">
        <f>IFERROR('37部門組替 (値)'!Q24/'37部門組替 (値)'!Q$42,0)</f>
        <v>5.9407050383904047E-3</v>
      </c>
      <c r="R24" s="262">
        <f>IFERROR('37部門組替 (値)'!R24/'37部門組替 (値)'!R$42,0)</f>
        <v>2.2867979251491991E-3</v>
      </c>
      <c r="S24" s="262">
        <f>IFERROR('37部門組替 (値)'!S24/'37部門組替 (値)'!S$42,0)</f>
        <v>4.8915584649138581E-3</v>
      </c>
      <c r="T24" s="262">
        <f>IFERROR('37部門組替 (値)'!T24/'37部門組替 (値)'!T$42,0)</f>
        <v>4.228035125214886E-3</v>
      </c>
      <c r="U24" s="262">
        <f>IFERROR('37部門組替 (値)'!U24/'37部門組替 (値)'!U$42,0)</f>
        <v>1.6408844896716908E-3</v>
      </c>
      <c r="V24" s="262">
        <f>IFERROR('37部門組替 (値)'!V24/'37部門組替 (値)'!V$42,0)</f>
        <v>2.8728606356968212E-2</v>
      </c>
      <c r="W24" s="262">
        <f>IFERROR('37部門組替 (値)'!W24/'37部門組替 (値)'!W$42,0)</f>
        <v>1.3317319580345476E-2</v>
      </c>
      <c r="X24" s="262">
        <f>IFERROR('37部門組替 (値)'!X24/'37部門組替 (値)'!X$42,0)</f>
        <v>2.1015172954873417E-4</v>
      </c>
      <c r="Y24" s="262">
        <f>IFERROR('37部門組替 (値)'!Y24/'37部門組替 (値)'!Y$42,0)</f>
        <v>0</v>
      </c>
      <c r="Z24" s="262">
        <f>IFERROR('37部門組替 (値)'!Z24/'37部門組替 (値)'!Z$42,0)</f>
        <v>6.5210303227910011E-3</v>
      </c>
      <c r="AA24" s="262">
        <f>IFERROR('37部門組替 (値)'!AA24/'37部門組替 (値)'!AA$42,0)</f>
        <v>1.0551466223435828E-2</v>
      </c>
      <c r="AB24" s="262">
        <f>IFERROR('37部門組替 (値)'!AB24/'37部門組替 (値)'!AB$42,0)</f>
        <v>7.9054761446915797E-3</v>
      </c>
      <c r="AC24" s="262">
        <f>IFERROR('37部門組替 (値)'!AC24/'37部門組替 (値)'!AC$42,0)</f>
        <v>1.0698564593301433E-2</v>
      </c>
      <c r="AD24" s="262">
        <f>IFERROR('37部門組替 (値)'!AD24/'37部門組替 (値)'!AD$42,0)</f>
        <v>8.4234440231902886E-3</v>
      </c>
      <c r="AE24" s="262">
        <f>IFERROR('37部門組替 (値)'!AE24/'37部門組替 (値)'!AE$42,0)</f>
        <v>3.4339397280411612E-3</v>
      </c>
      <c r="AF24" s="262">
        <f>IFERROR('37部門組替 (値)'!AF24/'37部門組替 (値)'!AF$42,0)</f>
        <v>0</v>
      </c>
      <c r="AG24" s="262">
        <f>IFERROR('37部門組替 (値)'!AG24/'37部門組替 (値)'!AG$42,0)</f>
        <v>2.1476375986414945E-2</v>
      </c>
      <c r="AH24" s="262">
        <f>IFERROR('37部門組替 (値)'!AH24/'37部門組替 (値)'!AH$42,0)</f>
        <v>1.0596369922212618E-2</v>
      </c>
      <c r="AI24" s="262">
        <f>IFERROR('37部門組替 (値)'!AI24/'37部門組替 (値)'!AI$42,0)</f>
        <v>4.6296296296296294E-3</v>
      </c>
      <c r="AJ24" s="262">
        <f>IFERROR('37部門組替 (値)'!AJ24/'37部門組替 (値)'!AJ$42,0)</f>
        <v>3.123244929797192E-2</v>
      </c>
      <c r="AK24" s="262">
        <f>IFERROR('37部門組替 (値)'!AK24/'37部門組替 (値)'!AK$42,0)</f>
        <v>2.5008917601363402E-2</v>
      </c>
      <c r="AL24" s="262">
        <f>IFERROR('37部門組替 (値)'!AL24/'37部門組替 (値)'!AL$42,0)</f>
        <v>0</v>
      </c>
      <c r="AM24" s="262">
        <f>IFERROR('37部門組替 (値)'!AM24/'37部門組替 (値)'!AM$42,0)</f>
        <v>8.7398373983739841E-2</v>
      </c>
      <c r="AN24" s="101"/>
      <c r="AO24" s="101"/>
    </row>
    <row r="25" spans="1:41">
      <c r="A25" s="122" t="s">
        <v>80</v>
      </c>
      <c r="B25" s="122" t="s">
        <v>30</v>
      </c>
      <c r="C25" s="262">
        <f>IFERROR('37部門組替 (値)'!C25/'37部門組替 (値)'!C$42,0)</f>
        <v>0.21191612115832686</v>
      </c>
      <c r="D25" s="262">
        <f>IFERROR('37部門組替 (値)'!D25/'37部門組替 (値)'!D$42,0)</f>
        <v>0.38779342723004701</v>
      </c>
      <c r="E25" s="262">
        <f>IFERROR('37部門組替 (値)'!E25/'37部門組替 (値)'!E$42,0)</f>
        <v>0.19941830463948965</v>
      </c>
      <c r="F25" s="262">
        <f>IFERROR('37部門組替 (値)'!F25/'37部門組替 (値)'!F$42,0)</f>
        <v>0.15350149352804515</v>
      </c>
      <c r="G25" s="262">
        <f>IFERROR('37部門組替 (値)'!G25/'37部門組替 (値)'!G$42,0)</f>
        <v>0.24576374497135198</v>
      </c>
      <c r="H25" s="262">
        <f>IFERROR('37部門組替 (値)'!H25/'37部門組替 (値)'!H$42,0)</f>
        <v>7.6075168102853308E-2</v>
      </c>
      <c r="I25" s="262">
        <f>IFERROR('37部門組替 (値)'!I25/'37部門組替 (値)'!I$42,0)</f>
        <v>0.10943242139648836</v>
      </c>
      <c r="J25" s="262">
        <f>IFERROR('37部門組替 (値)'!J25/'37部門組替 (値)'!J$42,0)</f>
        <v>8.9869868430512631E-2</v>
      </c>
      <c r="K25" s="262">
        <f>IFERROR('37部門組替 (値)'!K25/'37部門組替 (値)'!K$42,0)</f>
        <v>8.8767123287671237E-2</v>
      </c>
      <c r="L25" s="262">
        <f>IFERROR('37部門組替 (値)'!L25/'37部門組替 (値)'!L$42,0)</f>
        <v>9.9900176610611999E-2</v>
      </c>
      <c r="M25" s="262">
        <f>IFERROR('37部門組替 (値)'!M25/'37部門組替 (値)'!M$42,0)</f>
        <v>0.22179487179487178</v>
      </c>
      <c r="N25" s="262">
        <f>IFERROR('37部門組替 (値)'!N25/'37部門組替 (値)'!N$42,0)</f>
        <v>0.30315001559413657</v>
      </c>
      <c r="O25" s="262">
        <f>IFERROR('37部門組替 (値)'!O25/'37部門組替 (値)'!O$42,0)</f>
        <v>6.9137239684387536E-2</v>
      </c>
      <c r="P25" s="262">
        <f>IFERROR('37部門組替 (値)'!P25/'37部門組替 (値)'!P$42,0)</f>
        <v>4.5919778699861691E-2</v>
      </c>
      <c r="Q25" s="262">
        <f>IFERROR('37部門組替 (値)'!Q25/'37部門組替 (値)'!Q$42,0)</f>
        <v>4.7581684694277857E-2</v>
      </c>
      <c r="R25" s="262">
        <f>IFERROR('37部門組替 (値)'!R25/'37部門組替 (値)'!R$42,0)</f>
        <v>2.9337944112889727E-2</v>
      </c>
      <c r="S25" s="262">
        <f>IFERROR('37部門組替 (値)'!S25/'37部門組替 (値)'!S$42,0)</f>
        <v>0.11797288062439304</v>
      </c>
      <c r="T25" s="262">
        <f>IFERROR('37部門組替 (値)'!T25/'37部門組替 (値)'!T$42,0)</f>
        <v>2.4578358035589831E-2</v>
      </c>
      <c r="U25" s="262">
        <f>IFERROR('37部門組替 (値)'!U25/'37部門組替 (値)'!U$42,0)</f>
        <v>4.0783919332001213E-2</v>
      </c>
      <c r="V25" s="262">
        <f>IFERROR('37部門組替 (値)'!V25/'37部門組替 (値)'!V$42,0)</f>
        <v>0.19330684596577014</v>
      </c>
      <c r="W25" s="262">
        <f>IFERROR('37部門組替 (値)'!W25/'37部門組替 (値)'!W$42,0)</f>
        <v>0.11575823942915682</v>
      </c>
      <c r="X25" s="262">
        <f>IFERROR('37部門組替 (値)'!X25/'37部門組替 (値)'!X$42,0)</f>
        <v>0.38502598876388744</v>
      </c>
      <c r="Y25" s="262">
        <f>IFERROR('37部門組替 (値)'!Y25/'37部門組替 (値)'!Y$42,0)</f>
        <v>0</v>
      </c>
      <c r="Z25" s="262">
        <f>IFERROR('37部門組替 (値)'!Z25/'37部門組替 (値)'!Z$42,0)</f>
        <v>0.29523964786436263</v>
      </c>
      <c r="AA25" s="262">
        <f>IFERROR('37部門組替 (値)'!AA25/'37部門組替 (値)'!AA$42,0)</f>
        <v>0.2223228066009735</v>
      </c>
      <c r="AB25" s="262">
        <f>IFERROR('37部門組替 (値)'!AB25/'37部門組替 (値)'!AB$42,0)</f>
        <v>4.3031429609213079E-2</v>
      </c>
      <c r="AC25" s="262">
        <f>IFERROR('37部門組替 (値)'!AC25/'37部門組替 (値)'!AC$42,0)</f>
        <v>0.66416267942583718</v>
      </c>
      <c r="AD25" s="262">
        <f>IFERROR('37部門組替 (値)'!AD25/'37部門組替 (値)'!AD$42,0)</f>
        <v>0.38544263649372307</v>
      </c>
      <c r="AE25" s="262">
        <f>IFERROR('37部門組替 (値)'!AE25/'37部門組替 (値)'!AE$42,0)</f>
        <v>0.15123116501286293</v>
      </c>
      <c r="AF25" s="262">
        <f>IFERROR('37部門組替 (値)'!AF25/'37部門組替 (値)'!AF$42,0)</f>
        <v>0</v>
      </c>
      <c r="AG25" s="262">
        <f>IFERROR('37部門組替 (値)'!AG25/'37部門組替 (値)'!AG$42,0)</f>
        <v>0.25228914860320317</v>
      </c>
      <c r="AH25" s="262">
        <f>IFERROR('37部門組替 (値)'!AH25/'37部門組替 (値)'!AH$42,0)</f>
        <v>0.44461538461538458</v>
      </c>
      <c r="AI25" s="262">
        <f>IFERROR('37部門組替 (値)'!AI25/'37部門組替 (値)'!AI$42,0)</f>
        <v>0.61435185185185182</v>
      </c>
      <c r="AJ25" s="262">
        <f>IFERROR('37部門組替 (値)'!AJ25/'37部門組替 (値)'!AJ$42,0)</f>
        <v>0.11074882995319814</v>
      </c>
      <c r="AK25" s="262">
        <f>IFERROR('37部門組替 (値)'!AK25/'37部門組替 (値)'!AK$42,0)</f>
        <v>0.43430700328960403</v>
      </c>
      <c r="AL25" s="262">
        <f>IFERROR('37部門組替 (値)'!AL25/'37部門組替 (値)'!AL$42,0)</f>
        <v>0</v>
      </c>
      <c r="AM25" s="262">
        <f>IFERROR('37部門組替 (値)'!AM25/'37部門組替 (値)'!AM$42,0)</f>
        <v>0</v>
      </c>
      <c r="AN25" s="101"/>
      <c r="AO25" s="101"/>
    </row>
    <row r="26" spans="1:41">
      <c r="A26" s="122" t="s">
        <v>269</v>
      </c>
      <c r="B26" s="122" t="s">
        <v>40</v>
      </c>
      <c r="C26" s="262">
        <f>IFERROR('37部門組替 (値)'!C26/'37部門組替 (値)'!C$42,0)</f>
        <v>0</v>
      </c>
      <c r="D26" s="262">
        <f>IFERROR('37部門組替 (値)'!D26/'37部門組替 (値)'!D$42,0)</f>
        <v>0</v>
      </c>
      <c r="E26" s="262">
        <f>IFERROR('37部門組替 (値)'!E26/'37部門組替 (値)'!E$42,0)</f>
        <v>0</v>
      </c>
      <c r="F26" s="262">
        <f>IFERROR('37部門組替 (値)'!F26/'37部門組替 (値)'!F$42,0)</f>
        <v>0</v>
      </c>
      <c r="G26" s="262">
        <f>IFERROR('37部門組替 (値)'!G26/'37部門組替 (値)'!G$42,0)</f>
        <v>0</v>
      </c>
      <c r="H26" s="262">
        <f>IFERROR('37部門組替 (値)'!H26/'37部門組替 (値)'!H$42,0)</f>
        <v>0</v>
      </c>
      <c r="I26" s="262">
        <f>IFERROR('37部門組替 (値)'!I26/'37部門組替 (値)'!I$42,0)</f>
        <v>0</v>
      </c>
      <c r="J26" s="262">
        <f>IFERROR('37部門組替 (値)'!J26/'37部門組替 (値)'!J$42,0)</f>
        <v>0</v>
      </c>
      <c r="K26" s="262">
        <f>IFERROR('37部門組替 (値)'!K26/'37部門組替 (値)'!K$42,0)</f>
        <v>0</v>
      </c>
      <c r="L26" s="262">
        <f>IFERROR('37部門組替 (値)'!L26/'37部門組替 (値)'!L$42,0)</f>
        <v>0</v>
      </c>
      <c r="M26" s="262">
        <f>IFERROR('37部門組替 (値)'!M26/'37部門組替 (値)'!M$42,0)</f>
        <v>0</v>
      </c>
      <c r="N26" s="262">
        <f>IFERROR('37部門組替 (値)'!N26/'37部門組替 (値)'!N$42,0)</f>
        <v>0</v>
      </c>
      <c r="O26" s="262">
        <f>IFERROR('37部門組替 (値)'!O26/'37部門組替 (値)'!O$42,0)</f>
        <v>0</v>
      </c>
      <c r="P26" s="262">
        <f>IFERROR('37部門組替 (値)'!P26/'37部門組替 (値)'!P$42,0)</f>
        <v>0</v>
      </c>
      <c r="Q26" s="262">
        <f>IFERROR('37部門組替 (値)'!Q26/'37部門組替 (値)'!Q$42,0)</f>
        <v>0</v>
      </c>
      <c r="R26" s="262">
        <f>IFERROR('37部門組替 (値)'!R26/'37部門組替 (値)'!R$42,0)</f>
        <v>0</v>
      </c>
      <c r="S26" s="262">
        <f>IFERROR('37部門組替 (値)'!S26/'37部門組替 (値)'!S$42,0)</f>
        <v>0</v>
      </c>
      <c r="T26" s="262">
        <f>IFERROR('37部門組替 (値)'!T26/'37部門組替 (値)'!T$42,0)</f>
        <v>0</v>
      </c>
      <c r="U26" s="262">
        <f>IFERROR('37部門組替 (値)'!U26/'37部門組替 (値)'!U$42,0)</f>
        <v>0</v>
      </c>
      <c r="V26" s="262">
        <f>IFERROR('37部門組替 (値)'!V26/'37部門組替 (値)'!V$42,0)</f>
        <v>0</v>
      </c>
      <c r="W26" s="262">
        <f>IFERROR('37部門組替 (値)'!W26/'37部門組替 (値)'!W$42,0)</f>
        <v>0</v>
      </c>
      <c r="X26" s="262">
        <f>IFERROR('37部門組替 (値)'!X26/'37部門組替 (値)'!X$42,0)</f>
        <v>0</v>
      </c>
      <c r="Y26" s="262">
        <f>IFERROR('37部門組替 (値)'!Y26/'37部門組替 (値)'!Y$42,0)</f>
        <v>0</v>
      </c>
      <c r="Z26" s="262">
        <f>IFERROR('37部門組替 (値)'!Z26/'37部門組替 (値)'!Z$42,0)</f>
        <v>0</v>
      </c>
      <c r="AA26" s="262">
        <f>IFERROR('37部門組替 (値)'!AA26/'37部門組替 (値)'!AA$42,0)</f>
        <v>0</v>
      </c>
      <c r="AB26" s="262">
        <f>IFERROR('37部門組替 (値)'!AB26/'37部門組替 (値)'!AB$42,0)</f>
        <v>0</v>
      </c>
      <c r="AC26" s="262">
        <f>IFERROR('37部門組替 (値)'!AC26/'37部門組替 (値)'!AC$42,0)</f>
        <v>0</v>
      </c>
      <c r="AD26" s="262">
        <f>IFERROR('37部門組替 (値)'!AD26/'37部門組替 (値)'!AD$42,0)</f>
        <v>0</v>
      </c>
      <c r="AE26" s="262">
        <f>IFERROR('37部門組替 (値)'!AE26/'37部門組替 (値)'!AE$42,0)</f>
        <v>0</v>
      </c>
      <c r="AF26" s="262">
        <f>IFERROR('37部門組替 (値)'!AF26/'37部門組替 (値)'!AF$42,0)</f>
        <v>0</v>
      </c>
      <c r="AG26" s="262">
        <f>IFERROR('37部門組替 (値)'!AG26/'37部門組替 (値)'!AG$42,0)</f>
        <v>0</v>
      </c>
      <c r="AH26" s="262">
        <f>IFERROR('37部門組替 (値)'!AH26/'37部門組替 (値)'!AH$42,0)</f>
        <v>0</v>
      </c>
      <c r="AI26" s="262">
        <f>IFERROR('37部門組替 (値)'!AI26/'37部門組替 (値)'!AI$42,0)</f>
        <v>0</v>
      </c>
      <c r="AJ26" s="262">
        <f>IFERROR('37部門組替 (値)'!AJ26/'37部門組替 (値)'!AJ$42,0)</f>
        <v>0</v>
      </c>
      <c r="AK26" s="262">
        <f>IFERROR('37部門組替 (値)'!AK26/'37部門組替 (値)'!AK$42,0)</f>
        <v>0</v>
      </c>
      <c r="AL26" s="262">
        <f>IFERROR('37部門組替 (値)'!AL26/'37部門組替 (値)'!AL$42,0)</f>
        <v>0</v>
      </c>
      <c r="AM26" s="262">
        <f>IFERROR('37部門組替 (値)'!AM26/'37部門組替 (値)'!AM$42,0)</f>
        <v>0</v>
      </c>
      <c r="AN26" s="101"/>
      <c r="AO26" s="101"/>
    </row>
    <row r="27" spans="1:41">
      <c r="A27" s="122" t="s">
        <v>270</v>
      </c>
      <c r="B27" s="122" t="s">
        <v>295</v>
      </c>
      <c r="C27" s="262">
        <f>IFERROR('37部門組替 (値)'!C27/'37部門組替 (値)'!C$42,0)</f>
        <v>0</v>
      </c>
      <c r="D27" s="262">
        <f>IFERROR('37部門組替 (値)'!D27/'37部門組替 (値)'!D$42,0)</f>
        <v>0</v>
      </c>
      <c r="E27" s="262">
        <f>IFERROR('37部門組替 (値)'!E27/'37部門組替 (値)'!E$42,0)</f>
        <v>0</v>
      </c>
      <c r="F27" s="262">
        <f>IFERROR('37部門組替 (値)'!F27/'37部門組替 (値)'!F$42,0)</f>
        <v>0</v>
      </c>
      <c r="G27" s="262">
        <f>IFERROR('37部門組替 (値)'!G27/'37部門組替 (値)'!G$42,0)</f>
        <v>0</v>
      </c>
      <c r="H27" s="262">
        <f>IFERROR('37部門組替 (値)'!H27/'37部門組替 (値)'!H$42,0)</f>
        <v>0</v>
      </c>
      <c r="I27" s="262">
        <f>IFERROR('37部門組替 (値)'!I27/'37部門組替 (値)'!I$42,0)</f>
        <v>0</v>
      </c>
      <c r="J27" s="262">
        <f>IFERROR('37部門組替 (値)'!J27/'37部門組替 (値)'!J$42,0)</f>
        <v>0</v>
      </c>
      <c r="K27" s="262">
        <f>IFERROR('37部門組替 (値)'!K27/'37部門組替 (値)'!K$42,0)</f>
        <v>0</v>
      </c>
      <c r="L27" s="262">
        <f>IFERROR('37部門組替 (値)'!L27/'37部門組替 (値)'!L$42,0)</f>
        <v>0</v>
      </c>
      <c r="M27" s="262">
        <f>IFERROR('37部門組替 (値)'!M27/'37部門組替 (値)'!M$42,0)</f>
        <v>0</v>
      </c>
      <c r="N27" s="262">
        <f>IFERROR('37部門組替 (値)'!N27/'37部門組替 (値)'!N$42,0)</f>
        <v>0</v>
      </c>
      <c r="O27" s="262">
        <f>IFERROR('37部門組替 (値)'!O27/'37部門組替 (値)'!O$42,0)</f>
        <v>0</v>
      </c>
      <c r="P27" s="262">
        <f>IFERROR('37部門組替 (値)'!P27/'37部門組替 (値)'!P$42,0)</f>
        <v>0</v>
      </c>
      <c r="Q27" s="262">
        <f>IFERROR('37部門組替 (値)'!Q27/'37部門組替 (値)'!Q$42,0)</f>
        <v>0</v>
      </c>
      <c r="R27" s="262">
        <f>IFERROR('37部門組替 (値)'!R27/'37部門組替 (値)'!R$42,0)</f>
        <v>0</v>
      </c>
      <c r="S27" s="262">
        <f>IFERROR('37部門組替 (値)'!S27/'37部門組替 (値)'!S$42,0)</f>
        <v>0</v>
      </c>
      <c r="T27" s="262">
        <f>IFERROR('37部門組替 (値)'!T27/'37部門組替 (値)'!T$42,0)</f>
        <v>0</v>
      </c>
      <c r="U27" s="262">
        <f>IFERROR('37部門組替 (値)'!U27/'37部門組替 (値)'!U$42,0)</f>
        <v>0</v>
      </c>
      <c r="V27" s="262">
        <f>IFERROR('37部門組替 (値)'!V27/'37部門組替 (値)'!V$42,0)</f>
        <v>0</v>
      </c>
      <c r="W27" s="262">
        <f>IFERROR('37部門組替 (値)'!W27/'37部門組替 (値)'!W$42,0)</f>
        <v>0</v>
      </c>
      <c r="X27" s="262">
        <f>IFERROR('37部門組替 (値)'!X27/'37部門組替 (値)'!X$42,0)</f>
        <v>0</v>
      </c>
      <c r="Y27" s="262">
        <f>IFERROR('37部門組替 (値)'!Y27/'37部門組替 (値)'!Y$42,0)</f>
        <v>0</v>
      </c>
      <c r="Z27" s="262">
        <f>IFERROR('37部門組替 (値)'!Z27/'37部門組替 (値)'!Z$42,0)</f>
        <v>0</v>
      </c>
      <c r="AA27" s="262">
        <f>IFERROR('37部門組替 (値)'!AA27/'37部門組替 (値)'!AA$42,0)</f>
        <v>0</v>
      </c>
      <c r="AB27" s="262">
        <f>IFERROR('37部門組替 (値)'!AB27/'37部門組替 (値)'!AB$42,0)</f>
        <v>0</v>
      </c>
      <c r="AC27" s="262">
        <f>IFERROR('37部門組替 (値)'!AC27/'37部門組替 (値)'!AC$42,0)</f>
        <v>0</v>
      </c>
      <c r="AD27" s="262">
        <f>IFERROR('37部門組替 (値)'!AD27/'37部門組替 (値)'!AD$42,0)</f>
        <v>0</v>
      </c>
      <c r="AE27" s="262">
        <f>IFERROR('37部門組替 (値)'!AE27/'37部門組替 (値)'!AE$42,0)</f>
        <v>0</v>
      </c>
      <c r="AF27" s="262">
        <f>IFERROR('37部門組替 (値)'!AF27/'37部門組替 (値)'!AF$42,0)</f>
        <v>0</v>
      </c>
      <c r="AG27" s="262">
        <f>IFERROR('37部門組替 (値)'!AG27/'37部門組替 (値)'!AG$42,0)</f>
        <v>0</v>
      </c>
      <c r="AH27" s="262">
        <f>IFERROR('37部門組替 (値)'!AH27/'37部門組替 (値)'!AH$42,0)</f>
        <v>0</v>
      </c>
      <c r="AI27" s="262">
        <f>IFERROR('37部門組替 (値)'!AI27/'37部門組替 (値)'!AI$42,0)</f>
        <v>0</v>
      </c>
      <c r="AJ27" s="262">
        <f>IFERROR('37部門組替 (値)'!AJ27/'37部門組替 (値)'!AJ$42,0)</f>
        <v>0</v>
      </c>
      <c r="AK27" s="262">
        <f>IFERROR('37部門組替 (値)'!AK27/'37部門組替 (値)'!AK$42,0)</f>
        <v>0</v>
      </c>
      <c r="AL27" s="262">
        <f>IFERROR('37部門組替 (値)'!AL27/'37部門組替 (値)'!AL$42,0)</f>
        <v>0</v>
      </c>
      <c r="AM27" s="262">
        <f>IFERROR('37部門組替 (値)'!AM27/'37部門組替 (値)'!AM$42,0)</f>
        <v>0</v>
      </c>
      <c r="AN27" s="101"/>
      <c r="AO27" s="101"/>
    </row>
    <row r="28" spans="1:41">
      <c r="A28" s="122" t="s">
        <v>271</v>
      </c>
      <c r="B28" s="122" t="s">
        <v>296</v>
      </c>
      <c r="C28" s="262">
        <f>IFERROR('37部門組替 (値)'!C28/'37部門組替 (値)'!C$42,0)</f>
        <v>0</v>
      </c>
      <c r="D28" s="262">
        <f>IFERROR('37部門組替 (値)'!D28/'37部門組替 (値)'!D$42,0)</f>
        <v>0</v>
      </c>
      <c r="E28" s="262">
        <f>IFERROR('37部門組替 (値)'!E28/'37部門組替 (値)'!E$42,0)</f>
        <v>0</v>
      </c>
      <c r="F28" s="262">
        <f>IFERROR('37部門組替 (値)'!F28/'37部門組替 (値)'!F$42,0)</f>
        <v>0</v>
      </c>
      <c r="G28" s="262">
        <f>IFERROR('37部門組替 (値)'!G28/'37部門組替 (値)'!G$42,0)</f>
        <v>0</v>
      </c>
      <c r="H28" s="262">
        <f>IFERROR('37部門組替 (値)'!H28/'37部門組替 (値)'!H$42,0)</f>
        <v>0</v>
      </c>
      <c r="I28" s="262">
        <f>IFERROR('37部門組替 (値)'!I28/'37部門組替 (値)'!I$42,0)</f>
        <v>0</v>
      </c>
      <c r="J28" s="262">
        <f>IFERROR('37部門組替 (値)'!J28/'37部門組替 (値)'!J$42,0)</f>
        <v>0</v>
      </c>
      <c r="K28" s="262">
        <f>IFERROR('37部門組替 (値)'!K28/'37部門組替 (値)'!K$42,0)</f>
        <v>0</v>
      </c>
      <c r="L28" s="262">
        <f>IFERROR('37部門組替 (値)'!L28/'37部門組替 (値)'!L$42,0)</f>
        <v>0</v>
      </c>
      <c r="M28" s="262">
        <f>IFERROR('37部門組替 (値)'!M28/'37部門組替 (値)'!M$42,0)</f>
        <v>0</v>
      </c>
      <c r="N28" s="262">
        <f>IFERROR('37部門組替 (値)'!N28/'37部門組替 (値)'!N$42,0)</f>
        <v>0</v>
      </c>
      <c r="O28" s="262">
        <f>IFERROR('37部門組替 (値)'!O28/'37部門組替 (値)'!O$42,0)</f>
        <v>0</v>
      </c>
      <c r="P28" s="262">
        <f>IFERROR('37部門組替 (値)'!P28/'37部門組替 (値)'!P$42,0)</f>
        <v>0</v>
      </c>
      <c r="Q28" s="262">
        <f>IFERROR('37部門組替 (値)'!Q28/'37部門組替 (値)'!Q$42,0)</f>
        <v>0</v>
      </c>
      <c r="R28" s="262">
        <f>IFERROR('37部門組替 (値)'!R28/'37部門組替 (値)'!R$42,0)</f>
        <v>0</v>
      </c>
      <c r="S28" s="262">
        <f>IFERROR('37部門組替 (値)'!S28/'37部門組替 (値)'!S$42,0)</f>
        <v>0</v>
      </c>
      <c r="T28" s="262">
        <f>IFERROR('37部門組替 (値)'!T28/'37部門組替 (値)'!T$42,0)</f>
        <v>0</v>
      </c>
      <c r="U28" s="262">
        <f>IFERROR('37部門組替 (値)'!U28/'37部門組替 (値)'!U$42,0)</f>
        <v>0</v>
      </c>
      <c r="V28" s="262">
        <f>IFERROR('37部門組替 (値)'!V28/'37部門組替 (値)'!V$42,0)</f>
        <v>0</v>
      </c>
      <c r="W28" s="262">
        <f>IFERROR('37部門組替 (値)'!W28/'37部門組替 (値)'!W$42,0)</f>
        <v>0</v>
      </c>
      <c r="X28" s="262">
        <f>IFERROR('37部門組替 (値)'!X28/'37部門組替 (値)'!X$42,0)</f>
        <v>0</v>
      </c>
      <c r="Y28" s="262">
        <f>IFERROR('37部門組替 (値)'!Y28/'37部門組替 (値)'!Y$42,0)</f>
        <v>0</v>
      </c>
      <c r="Z28" s="262">
        <f>IFERROR('37部門組替 (値)'!Z28/'37部門組替 (値)'!Z$42,0)</f>
        <v>0</v>
      </c>
      <c r="AA28" s="262">
        <f>IFERROR('37部門組替 (値)'!AA28/'37部門組替 (値)'!AA$42,0)</f>
        <v>0</v>
      </c>
      <c r="AB28" s="262">
        <f>IFERROR('37部門組替 (値)'!AB28/'37部門組替 (値)'!AB$42,0)</f>
        <v>0</v>
      </c>
      <c r="AC28" s="262">
        <f>IFERROR('37部門組替 (値)'!AC28/'37部門組替 (値)'!AC$42,0)</f>
        <v>0</v>
      </c>
      <c r="AD28" s="262">
        <f>IFERROR('37部門組替 (値)'!AD28/'37部門組替 (値)'!AD$42,0)</f>
        <v>0</v>
      </c>
      <c r="AE28" s="262">
        <f>IFERROR('37部門組替 (値)'!AE28/'37部門組替 (値)'!AE$42,0)</f>
        <v>0</v>
      </c>
      <c r="AF28" s="262">
        <f>IFERROR('37部門組替 (値)'!AF28/'37部門組替 (値)'!AF$42,0)</f>
        <v>0</v>
      </c>
      <c r="AG28" s="262">
        <f>IFERROR('37部門組替 (値)'!AG28/'37部門組替 (値)'!AG$42,0)</f>
        <v>0</v>
      </c>
      <c r="AH28" s="262">
        <f>IFERROR('37部門組替 (値)'!AH28/'37部門組替 (値)'!AH$42,0)</f>
        <v>0</v>
      </c>
      <c r="AI28" s="262">
        <f>IFERROR('37部門組替 (値)'!AI28/'37部門組替 (値)'!AI$42,0)</f>
        <v>0</v>
      </c>
      <c r="AJ28" s="262">
        <f>IFERROR('37部門組替 (値)'!AJ28/'37部門組替 (値)'!AJ$42,0)</f>
        <v>0</v>
      </c>
      <c r="AK28" s="262">
        <f>IFERROR('37部門組替 (値)'!AK28/'37部門組替 (値)'!AK$42,0)</f>
        <v>0</v>
      </c>
      <c r="AL28" s="262">
        <f>IFERROR('37部門組替 (値)'!AL28/'37部門組替 (値)'!AL$42,0)</f>
        <v>0</v>
      </c>
      <c r="AM28" s="262">
        <f>IFERROR('37部門組替 (値)'!AM28/'37部門組替 (値)'!AM$42,0)</f>
        <v>0</v>
      </c>
      <c r="AN28" s="101"/>
      <c r="AO28" s="101"/>
    </row>
    <row r="29" spans="1:41">
      <c r="A29" s="122" t="s">
        <v>272</v>
      </c>
      <c r="B29" s="122" t="s">
        <v>41</v>
      </c>
      <c r="C29" s="262">
        <f>IFERROR('37部門組替 (値)'!C29/'37部門組替 (値)'!C$42,0)</f>
        <v>0.2339398646399645</v>
      </c>
      <c r="D29" s="262">
        <f>IFERROR('37部門組替 (値)'!D29/'37部門組替 (値)'!D$42,0)</f>
        <v>9.2957746478873268E-2</v>
      </c>
      <c r="E29" s="262">
        <f>IFERROR('37部門組替 (値)'!E29/'37部門組替 (値)'!E$42,0)</f>
        <v>7.8435051836562367E-2</v>
      </c>
      <c r="F29" s="262">
        <f>IFERROR('37部門組替 (値)'!F29/'37部門組替 (値)'!F$42,0)</f>
        <v>0.14669764354463993</v>
      </c>
      <c r="G29" s="262">
        <f>IFERROR('37部門組替 (値)'!G29/'37部門組替 (値)'!G$42,0)</f>
        <v>9.4355723515786916E-2</v>
      </c>
      <c r="H29" s="262">
        <f>IFERROR('37部門組替 (値)'!H29/'37部門組替 (値)'!H$42,0)</f>
        <v>5.1663281604322361E-2</v>
      </c>
      <c r="I29" s="262">
        <f>IFERROR('37部門組替 (値)'!I29/'37部門組替 (値)'!I$42,0)</f>
        <v>8.0849326255614543E-2</v>
      </c>
      <c r="J29" s="262">
        <f>IFERROR('37部門組替 (値)'!J29/'37部門組替 (値)'!J$42,0)</f>
        <v>8.1170465166438999E-2</v>
      </c>
      <c r="K29" s="262">
        <f>IFERROR('37部門組替 (値)'!K29/'37部門組替 (値)'!K$42,0)</f>
        <v>9.4657534246575345E-2</v>
      </c>
      <c r="L29" s="262">
        <f>IFERROR('37部門組替 (値)'!L29/'37部門組替 (値)'!L$42,0)</f>
        <v>8.2853413192044853E-2</v>
      </c>
      <c r="M29" s="262">
        <f>IFERROR('37部門組替 (値)'!M29/'37部門組替 (値)'!M$42,0)</f>
        <v>6.117216117216117E-2</v>
      </c>
      <c r="N29" s="262">
        <f>IFERROR('37部門組替 (値)'!N29/'37部門組替 (値)'!N$42,0)</f>
        <v>9.8970786984093978E-2</v>
      </c>
      <c r="O29" s="262">
        <f>IFERROR('37部門組替 (値)'!O29/'37部門組替 (値)'!O$42,0)</f>
        <v>0.10347949812443409</v>
      </c>
      <c r="P29" s="262">
        <f>IFERROR('37部門組替 (値)'!P29/'37部門組替 (値)'!P$42,0)</f>
        <v>8.4868603042876911E-2</v>
      </c>
      <c r="Q29" s="262">
        <f>IFERROR('37部門組替 (値)'!Q29/'37部門組替 (値)'!Q$42,0)</f>
        <v>4.5844308692484438E-2</v>
      </c>
      <c r="R29" s="262">
        <f>IFERROR('37部門組替 (値)'!R29/'37部門組替 (値)'!R$42,0)</f>
        <v>0.10522059233643817</v>
      </c>
      <c r="S29" s="262">
        <f>IFERROR('37部門組替 (値)'!S29/'37部門組替 (値)'!S$42,0)</f>
        <v>5.9633852461964537E-2</v>
      </c>
      <c r="T29" s="262">
        <f>IFERROR('37部門組替 (値)'!T29/'37部門組替 (値)'!T$42,0)</f>
        <v>4.7762858337592334E-2</v>
      </c>
      <c r="U29" s="262">
        <f>IFERROR('37部門組替 (値)'!U29/'37部門組替 (値)'!U$42,0)</f>
        <v>5.1621696727494081E-2</v>
      </c>
      <c r="V29" s="262">
        <f>IFERROR('37部門組替 (値)'!V29/'37部門組替 (値)'!V$42,0)</f>
        <v>0.10444682151589242</v>
      </c>
      <c r="W29" s="262">
        <f>IFERROR('37部門組替 (値)'!W29/'37部門組替 (値)'!W$42,0)</f>
        <v>0.11169592709032464</v>
      </c>
      <c r="X29" s="262">
        <f>IFERROR('37部門組替 (値)'!X29/'37部門組替 (値)'!X$42,0)</f>
        <v>4.025106126623422E-2</v>
      </c>
      <c r="Y29" s="262">
        <f>IFERROR('37部門組替 (値)'!Y29/'37部門組替 (値)'!Y$42,0)</f>
        <v>9.154929577464789E-2</v>
      </c>
      <c r="Z29" s="262">
        <f>IFERROR('37部門組替 (値)'!Z29/'37部門組替 (値)'!Z$42,0)</f>
        <v>8.6403651776980769E-2</v>
      </c>
      <c r="AA29" s="262">
        <f>IFERROR('37部門組替 (値)'!AA29/'37部門組替 (値)'!AA$42,0)</f>
        <v>7.6145672563219746E-2</v>
      </c>
      <c r="AB29" s="262">
        <f>IFERROR('37部門組替 (値)'!AB29/'37部門組替 (値)'!AB$42,0)</f>
        <v>3.4164476636113071E-2</v>
      </c>
      <c r="AC29" s="262">
        <f>IFERROR('37部門組替 (値)'!AC29/'37部門組替 (値)'!AC$42,0)</f>
        <v>1.5320574162679425E-2</v>
      </c>
      <c r="AD29" s="262">
        <f>IFERROR('37部門組替 (値)'!AD29/'37部門組替 (値)'!AD$42,0)</f>
        <v>6.5528788705799063E-2</v>
      </c>
      <c r="AE29" s="262">
        <f>IFERROR('37部門組替 (値)'!AE29/'37部門組替 (値)'!AE$42,0)</f>
        <v>5.9973355384049985E-2</v>
      </c>
      <c r="AF29" s="262">
        <f>IFERROR('37部門組替 (値)'!AF29/'37部門組替 (値)'!AF$42,0)</f>
        <v>0</v>
      </c>
      <c r="AG29" s="262">
        <f>IFERROR('37部門組替 (値)'!AG29/'37部門組替 (値)'!AG$42,0)</f>
        <v>4.7347917290979924E-2</v>
      </c>
      <c r="AH29" s="262">
        <f>IFERROR('37部門組替 (値)'!AH29/'37部門組替 (値)'!AH$42,0)</f>
        <v>0.11225583405358686</v>
      </c>
      <c r="AI29" s="262">
        <f>IFERROR('37部門組替 (値)'!AI29/'37部門組替 (値)'!AI$42,0)</f>
        <v>4.0277777777777767E-2</v>
      </c>
      <c r="AJ29" s="262">
        <f>IFERROR('37部門組替 (値)'!AJ29/'37部門組替 (値)'!AJ$42,0)</f>
        <v>0.12630265210608424</v>
      </c>
      <c r="AK29" s="262">
        <f>IFERROR('37部門組替 (値)'!AK29/'37部門組替 (値)'!AK$42,0)</f>
        <v>8.2755340652372084E-2</v>
      </c>
      <c r="AL29" s="262">
        <f>IFERROR('37部門組替 (値)'!AL29/'37部門組替 (値)'!AL$42,0)</f>
        <v>0</v>
      </c>
      <c r="AM29" s="262">
        <f>IFERROR('37部門組替 (値)'!AM29/'37部門組替 (値)'!AM$42,0)</f>
        <v>0.19918699186991873</v>
      </c>
      <c r="AN29" s="101"/>
      <c r="AO29" s="101"/>
    </row>
    <row r="30" spans="1:41">
      <c r="A30" s="122" t="s">
        <v>273</v>
      </c>
      <c r="B30" s="122" t="s">
        <v>42</v>
      </c>
      <c r="C30" s="262">
        <f>IFERROR('37部門組替 (値)'!C30/'37部門組替 (値)'!C$42,0)</f>
        <v>0</v>
      </c>
      <c r="D30" s="262">
        <f>IFERROR('37部門組替 (値)'!D30/'37部門組替 (値)'!D$42,0)</f>
        <v>0</v>
      </c>
      <c r="E30" s="262">
        <f>IFERROR('37部門組替 (値)'!E30/'37部門組替 (値)'!E$42,0)</f>
        <v>0</v>
      </c>
      <c r="F30" s="262">
        <f>IFERROR('37部門組替 (値)'!F30/'37部門組替 (値)'!F$42,0)</f>
        <v>0</v>
      </c>
      <c r="G30" s="262">
        <f>IFERROR('37部門組替 (値)'!G30/'37部門組替 (値)'!G$42,0)</f>
        <v>0</v>
      </c>
      <c r="H30" s="262">
        <f>IFERROR('37部門組替 (値)'!H30/'37部門組替 (値)'!H$42,0)</f>
        <v>0</v>
      </c>
      <c r="I30" s="262">
        <f>IFERROR('37部門組替 (値)'!I30/'37部門組替 (値)'!I$42,0)</f>
        <v>0</v>
      </c>
      <c r="J30" s="262">
        <f>IFERROR('37部門組替 (値)'!J30/'37部門組替 (値)'!J$42,0)</f>
        <v>0</v>
      </c>
      <c r="K30" s="262">
        <f>IFERROR('37部門組替 (値)'!K30/'37部門組替 (値)'!K$42,0)</f>
        <v>0</v>
      </c>
      <c r="L30" s="262">
        <f>IFERROR('37部門組替 (値)'!L30/'37部門組替 (値)'!L$42,0)</f>
        <v>0</v>
      </c>
      <c r="M30" s="262">
        <f>IFERROR('37部門組替 (値)'!M30/'37部門組替 (値)'!M$42,0)</f>
        <v>0</v>
      </c>
      <c r="N30" s="262">
        <f>IFERROR('37部門組替 (値)'!N30/'37部門組替 (値)'!N$42,0)</f>
        <v>0</v>
      </c>
      <c r="O30" s="262">
        <f>IFERROR('37部門組替 (値)'!O30/'37部門組替 (値)'!O$42,0)</f>
        <v>0</v>
      </c>
      <c r="P30" s="262">
        <f>IFERROR('37部門組替 (値)'!P30/'37部門組替 (値)'!P$42,0)</f>
        <v>0</v>
      </c>
      <c r="Q30" s="262">
        <f>IFERROR('37部門組替 (値)'!Q30/'37部門組替 (値)'!Q$42,0)</f>
        <v>0</v>
      </c>
      <c r="R30" s="262">
        <f>IFERROR('37部門組替 (値)'!R30/'37部門組替 (値)'!R$42,0)</f>
        <v>0</v>
      </c>
      <c r="S30" s="262">
        <f>IFERROR('37部門組替 (値)'!S30/'37部門組替 (値)'!S$42,0)</f>
        <v>0</v>
      </c>
      <c r="T30" s="262">
        <f>IFERROR('37部門組替 (値)'!T30/'37部門組替 (値)'!T$42,0)</f>
        <v>0</v>
      </c>
      <c r="U30" s="262">
        <f>IFERROR('37部門組替 (値)'!U30/'37部門組替 (値)'!U$42,0)</f>
        <v>0</v>
      </c>
      <c r="V30" s="262">
        <f>IFERROR('37部門組替 (値)'!V30/'37部門組替 (値)'!V$42,0)</f>
        <v>0</v>
      </c>
      <c r="W30" s="262">
        <f>IFERROR('37部門組替 (値)'!W30/'37部門組替 (値)'!W$42,0)</f>
        <v>0</v>
      </c>
      <c r="X30" s="262">
        <f>IFERROR('37部門組替 (値)'!X30/'37部門組替 (値)'!X$42,0)</f>
        <v>0</v>
      </c>
      <c r="Y30" s="262">
        <f>IFERROR('37部門組替 (値)'!Y30/'37部門組替 (値)'!Y$42,0)</f>
        <v>0</v>
      </c>
      <c r="Z30" s="262">
        <f>IFERROR('37部門組替 (値)'!Z30/'37部門組替 (値)'!Z$42,0)</f>
        <v>0</v>
      </c>
      <c r="AA30" s="262">
        <f>IFERROR('37部門組替 (値)'!AA30/'37部門組替 (値)'!AA$42,0)</f>
        <v>0</v>
      </c>
      <c r="AB30" s="262">
        <f>IFERROR('37部門組替 (値)'!AB30/'37部門組替 (値)'!AB$42,0)</f>
        <v>0</v>
      </c>
      <c r="AC30" s="262">
        <f>IFERROR('37部門組替 (値)'!AC30/'37部門組替 (値)'!AC$42,0)</f>
        <v>0</v>
      </c>
      <c r="AD30" s="262">
        <f>IFERROR('37部門組替 (値)'!AD30/'37部門組替 (値)'!AD$42,0)</f>
        <v>0</v>
      </c>
      <c r="AE30" s="262">
        <f>IFERROR('37部門組替 (値)'!AE30/'37部門組替 (値)'!AE$42,0)</f>
        <v>0</v>
      </c>
      <c r="AF30" s="262">
        <f>IFERROR('37部門組替 (値)'!AF30/'37部門組替 (値)'!AF$42,0)</f>
        <v>0</v>
      </c>
      <c r="AG30" s="262">
        <f>IFERROR('37部門組替 (値)'!AG30/'37部門組替 (値)'!AG$42,0)</f>
        <v>0</v>
      </c>
      <c r="AH30" s="262">
        <f>IFERROR('37部門組替 (値)'!AH30/'37部門組替 (値)'!AH$42,0)</f>
        <v>0</v>
      </c>
      <c r="AI30" s="262">
        <f>IFERROR('37部門組替 (値)'!AI30/'37部門組替 (値)'!AI$42,0)</f>
        <v>0</v>
      </c>
      <c r="AJ30" s="262">
        <f>IFERROR('37部門組替 (値)'!AJ30/'37部門組替 (値)'!AJ$42,0)</f>
        <v>0</v>
      </c>
      <c r="AK30" s="262">
        <f>IFERROR('37部門組替 (値)'!AK30/'37部門組替 (値)'!AK$42,0)</f>
        <v>0</v>
      </c>
      <c r="AL30" s="262">
        <f>IFERROR('37部門組替 (値)'!AL30/'37部門組替 (値)'!AL$42,0)</f>
        <v>0</v>
      </c>
      <c r="AM30" s="262">
        <f>IFERROR('37部門組替 (値)'!AM30/'37部門組替 (値)'!AM$42,0)</f>
        <v>0</v>
      </c>
      <c r="AN30" s="101"/>
      <c r="AO30" s="101"/>
    </row>
    <row r="31" spans="1:41">
      <c r="A31" s="122" t="s">
        <v>274</v>
      </c>
      <c r="B31" s="122" t="s">
        <v>43</v>
      </c>
      <c r="C31" s="262">
        <f>IFERROR('37部門組替 (値)'!C31/'37部門組替 (値)'!C$42,0)</f>
        <v>0</v>
      </c>
      <c r="D31" s="262">
        <f>IFERROR('37部門組替 (値)'!D31/'37部門組替 (値)'!D$42,0)</f>
        <v>0</v>
      </c>
      <c r="E31" s="262">
        <f>IFERROR('37部門組替 (値)'!E31/'37部門組替 (値)'!E$42,0)</f>
        <v>0</v>
      </c>
      <c r="F31" s="262">
        <f>IFERROR('37部門組替 (値)'!F31/'37部門組替 (値)'!F$42,0)</f>
        <v>0</v>
      </c>
      <c r="G31" s="262">
        <f>IFERROR('37部門組替 (値)'!G31/'37部門組替 (値)'!G$42,0)</f>
        <v>0</v>
      </c>
      <c r="H31" s="262">
        <f>IFERROR('37部門組替 (値)'!H31/'37部門組替 (値)'!H$42,0)</f>
        <v>0</v>
      </c>
      <c r="I31" s="262">
        <f>IFERROR('37部門組替 (値)'!I31/'37部門組替 (値)'!I$42,0)</f>
        <v>0</v>
      </c>
      <c r="J31" s="262">
        <f>IFERROR('37部門組替 (値)'!J31/'37部門組替 (値)'!J$42,0)</f>
        <v>0</v>
      </c>
      <c r="K31" s="262">
        <f>IFERROR('37部門組替 (値)'!K31/'37部門組替 (値)'!K$42,0)</f>
        <v>0</v>
      </c>
      <c r="L31" s="262">
        <f>IFERROR('37部門組替 (値)'!L31/'37部門組替 (値)'!L$42,0)</f>
        <v>0</v>
      </c>
      <c r="M31" s="262">
        <f>IFERROR('37部門組替 (値)'!M31/'37部門組替 (値)'!M$42,0)</f>
        <v>0</v>
      </c>
      <c r="N31" s="262">
        <f>IFERROR('37部門組替 (値)'!N31/'37部門組替 (値)'!N$42,0)</f>
        <v>0</v>
      </c>
      <c r="O31" s="262">
        <f>IFERROR('37部門組替 (値)'!O31/'37部門組替 (値)'!O$42,0)</f>
        <v>0</v>
      </c>
      <c r="P31" s="262">
        <f>IFERROR('37部門組替 (値)'!P31/'37部門組替 (値)'!P$42,0)</f>
        <v>0</v>
      </c>
      <c r="Q31" s="262">
        <f>IFERROR('37部門組替 (値)'!Q31/'37部門組替 (値)'!Q$42,0)</f>
        <v>0</v>
      </c>
      <c r="R31" s="262">
        <f>IFERROR('37部門組替 (値)'!R31/'37部門組替 (値)'!R$42,0)</f>
        <v>0</v>
      </c>
      <c r="S31" s="262">
        <f>IFERROR('37部門組替 (値)'!S31/'37部門組替 (値)'!S$42,0)</f>
        <v>0</v>
      </c>
      <c r="T31" s="262">
        <f>IFERROR('37部門組替 (値)'!T31/'37部門組替 (値)'!T$42,0)</f>
        <v>0</v>
      </c>
      <c r="U31" s="262">
        <f>IFERROR('37部門組替 (値)'!U31/'37部門組替 (値)'!U$42,0)</f>
        <v>0</v>
      </c>
      <c r="V31" s="262">
        <f>IFERROR('37部門組替 (値)'!V31/'37部門組替 (値)'!V$42,0)</f>
        <v>0</v>
      </c>
      <c r="W31" s="262">
        <f>IFERROR('37部門組替 (値)'!W31/'37部門組替 (値)'!W$42,0)</f>
        <v>0</v>
      </c>
      <c r="X31" s="262">
        <f>IFERROR('37部門組替 (値)'!X31/'37部門組替 (値)'!X$42,0)</f>
        <v>0</v>
      </c>
      <c r="Y31" s="262">
        <f>IFERROR('37部門組替 (値)'!Y31/'37部門組替 (値)'!Y$42,0)</f>
        <v>0</v>
      </c>
      <c r="Z31" s="262">
        <f>IFERROR('37部門組替 (値)'!Z31/'37部門組替 (値)'!Z$42,0)</f>
        <v>0</v>
      </c>
      <c r="AA31" s="262">
        <f>IFERROR('37部門組替 (値)'!AA31/'37部門組替 (値)'!AA$42,0)</f>
        <v>0</v>
      </c>
      <c r="AB31" s="262">
        <f>IFERROR('37部門組替 (値)'!AB31/'37部門組替 (値)'!AB$42,0)</f>
        <v>0</v>
      </c>
      <c r="AC31" s="262">
        <f>IFERROR('37部門組替 (値)'!AC31/'37部門組替 (値)'!AC$42,0)</f>
        <v>0.24447846889952152</v>
      </c>
      <c r="AD31" s="262">
        <f>IFERROR('37部門組替 (値)'!AD31/'37部門組替 (値)'!AD$42,0)</f>
        <v>0</v>
      </c>
      <c r="AE31" s="262">
        <f>IFERROR('37部門組替 (値)'!AE31/'37部門組替 (値)'!AE$42,0)</f>
        <v>0</v>
      </c>
      <c r="AF31" s="262">
        <f>IFERROR('37部門組替 (値)'!AF31/'37部門組替 (値)'!AF$42,0)</f>
        <v>0</v>
      </c>
      <c r="AG31" s="262">
        <f>IFERROR('37部門組替 (値)'!AG31/'37部門組替 (値)'!AG$42,0)</f>
        <v>0</v>
      </c>
      <c r="AH31" s="262">
        <f>IFERROR('37部門組替 (値)'!AH31/'37部門組替 (値)'!AH$42,0)</f>
        <v>0</v>
      </c>
      <c r="AI31" s="262">
        <f>IFERROR('37部門組替 (値)'!AI31/'37部門組替 (値)'!AI$42,0)</f>
        <v>0</v>
      </c>
      <c r="AJ31" s="262">
        <f>IFERROR('37部門組替 (値)'!AJ31/'37部門組替 (値)'!AJ$42,0)</f>
        <v>0</v>
      </c>
      <c r="AK31" s="262">
        <f>IFERROR('37部門組替 (値)'!AK31/'37部門組替 (値)'!AK$42,0)</f>
        <v>0</v>
      </c>
      <c r="AL31" s="262">
        <f>IFERROR('37部門組替 (値)'!AL31/'37部門組替 (値)'!AL$42,0)</f>
        <v>0</v>
      </c>
      <c r="AM31" s="262">
        <f>IFERROR('37部門組替 (値)'!AM31/'37部門組替 (値)'!AM$42,0)</f>
        <v>0</v>
      </c>
      <c r="AN31" s="101"/>
      <c r="AO31" s="101"/>
    </row>
    <row r="32" spans="1:41">
      <c r="A32" s="122" t="s">
        <v>83</v>
      </c>
      <c r="B32" s="122" t="s">
        <v>297</v>
      </c>
      <c r="C32" s="262">
        <f>IFERROR('37部門組替 (値)'!C32/'37部門組替 (値)'!C$42,0)</f>
        <v>7.8220348385665151E-3</v>
      </c>
      <c r="D32" s="262">
        <f>IFERROR('37部門組替 (値)'!D32/'37部門組替 (値)'!D$42,0)</f>
        <v>1.2206572769953057E-2</v>
      </c>
      <c r="E32" s="262">
        <f>IFERROR('37部門組替 (値)'!E32/'37部門組替 (値)'!E$42,0)</f>
        <v>1.0132757892761645E-2</v>
      </c>
      <c r="F32" s="262">
        <f>IFERROR('37部門組替 (値)'!F32/'37部門組替 (値)'!F$42,0)</f>
        <v>1.8088284102223698E-2</v>
      </c>
      <c r="G32" s="262">
        <f>IFERROR('37部門組替 (値)'!G32/'37部門組替 (値)'!G$42,0)</f>
        <v>1.3775448006826771E-2</v>
      </c>
      <c r="H32" s="262">
        <f>IFERROR('37部門組替 (値)'!H32/'37部門組替 (値)'!H$42,0)</f>
        <v>4.4761698183897617E-3</v>
      </c>
      <c r="I32" s="262">
        <f>IFERROR('37部門組替 (値)'!I32/'37部門組替 (値)'!I$42,0)</f>
        <v>9.1874234381380156E-3</v>
      </c>
      <c r="J32" s="262">
        <f>IFERROR('37部門組替 (値)'!J32/'37部門組替 (値)'!J$42,0)</f>
        <v>9.418362211517723E-3</v>
      </c>
      <c r="K32" s="262">
        <f>IFERROR('37部門組替 (値)'!K32/'37部門組替 (値)'!K$42,0)</f>
        <v>1.0273972602739727E-2</v>
      </c>
      <c r="L32" s="262">
        <f>IFERROR('37部門組替 (値)'!L32/'37部門組替 (値)'!L$42,0)</f>
        <v>9.9823389388005845E-3</v>
      </c>
      <c r="M32" s="262">
        <f>IFERROR('37部門組替 (値)'!M32/'37部門組替 (値)'!M$42,0)</f>
        <v>6.5934065934065934E-3</v>
      </c>
      <c r="N32" s="262">
        <f>IFERROR('37部門組替 (値)'!N32/'37部門組替 (値)'!N$42,0)</f>
        <v>1.361887930138268E-2</v>
      </c>
      <c r="O32" s="262">
        <f>IFERROR('37部門組替 (値)'!O32/'37部門組替 (値)'!O$42,0)</f>
        <v>1.1706118225326608E-2</v>
      </c>
      <c r="P32" s="262">
        <f>IFERROR('37部門組替 (値)'!P32/'37部門組替 (値)'!P$42,0)</f>
        <v>8.9626556016597515E-3</v>
      </c>
      <c r="Q32" s="262">
        <f>IFERROR('37部門組替 (値)'!Q32/'37部門組替 (値)'!Q$42,0)</f>
        <v>5.1560836182256336E-3</v>
      </c>
      <c r="R32" s="262">
        <f>IFERROR('37部門組替 (値)'!R32/'37部門組替 (値)'!R$42,0)</f>
        <v>9.1750794801717887E-3</v>
      </c>
      <c r="S32" s="262">
        <f>IFERROR('37部門組替 (値)'!S32/'37部門組替 (値)'!S$42,0)</f>
        <v>5.8986440312196516E-3</v>
      </c>
      <c r="T32" s="262">
        <f>IFERROR('37部門組替 (値)'!T32/'37部門組替 (値)'!T$42,0)</f>
        <v>4.4138828230265289E-3</v>
      </c>
      <c r="U32" s="262">
        <f>IFERROR('37部門組替 (値)'!U32/'37部門組替 (値)'!U$42,0)</f>
        <v>5.7960274715822616E-3</v>
      </c>
      <c r="V32" s="262">
        <f>IFERROR('37部門組替 (値)'!V32/'37部門組替 (値)'!V$42,0)</f>
        <v>1.268337408312958E-2</v>
      </c>
      <c r="W32" s="262">
        <f>IFERROR('37部門組替 (値)'!W32/'37部門組替 (値)'!W$42,0)</f>
        <v>1.3847186407149673E-2</v>
      </c>
      <c r="X32" s="262">
        <f>IFERROR('37部門組替 (値)'!X32/'37部門組替 (値)'!X$42,0)</f>
        <v>9.1486052930215608E-3</v>
      </c>
      <c r="Y32" s="262">
        <f>IFERROR('37部門組替 (値)'!Y32/'37部門組替 (値)'!Y$42,0)</f>
        <v>7.0422535211267616E-3</v>
      </c>
      <c r="Z32" s="262">
        <f>IFERROR('37部門組替 (値)'!Z32/'37部門組替 (値)'!Z$42,0)</f>
        <v>1.0759700032605152E-2</v>
      </c>
      <c r="AA32" s="262">
        <f>IFERROR('37部門組替 (値)'!AA32/'37部門組替 (値)'!AA$42,0)</f>
        <v>8.9487118603822843E-3</v>
      </c>
      <c r="AB32" s="262">
        <f>IFERROR('37部門組替 (値)'!AB32/'37部門組替 (値)'!AB$42,0)</f>
        <v>3.6108796444672352E-3</v>
      </c>
      <c r="AC32" s="262">
        <f>IFERROR('37部門組替 (値)'!AC32/'37部門組替 (値)'!AC$42,0)</f>
        <v>2.5071770334928224E-3</v>
      </c>
      <c r="AD32" s="262">
        <f>IFERROR('37部門組替 (値)'!AD32/'37部門組替 (値)'!AD$42,0)</f>
        <v>9.4560904008143161E-3</v>
      </c>
      <c r="AE32" s="262">
        <f>IFERROR('37部門組替 (値)'!AE32/'37部門組替 (値)'!AE$42,0)</f>
        <v>3.3190922454979788E-3</v>
      </c>
      <c r="AF32" s="262">
        <f>IFERROR('37部門組替 (値)'!AF32/'37部門組替 (値)'!AF$42,0)</f>
        <v>0</v>
      </c>
      <c r="AG32" s="262">
        <f>IFERROR('37部門組替 (値)'!AG32/'37部門組替 (値)'!AG$42,0)</f>
        <v>4.9279126294409486E-3</v>
      </c>
      <c r="AH32" s="262">
        <f>IFERROR('37部門組替 (値)'!AH32/'37部門組替 (値)'!AH$42,0)</f>
        <v>8.3146067415730343E-3</v>
      </c>
      <c r="AI32" s="262">
        <f>IFERROR('37部門組替 (値)'!AI32/'37部門組替 (値)'!AI$42,0)</f>
        <v>4.1666666666666666E-3</v>
      </c>
      <c r="AJ32" s="262">
        <f>IFERROR('37部門組替 (値)'!AJ32/'37部門組替 (値)'!AJ$42,0)</f>
        <v>1.5975039001560064E-2</v>
      </c>
      <c r="AK32" s="262">
        <f>IFERROR('37部門組替 (値)'!AK32/'37部門組替 (値)'!AK$42,0)</f>
        <v>1.1731600015853516E-2</v>
      </c>
      <c r="AL32" s="262">
        <f>IFERROR('37部門組替 (値)'!AL32/'37部門組替 (値)'!AL$42,0)</f>
        <v>0</v>
      </c>
      <c r="AM32" s="262">
        <f>IFERROR('37部門組替 (値)'!AM32/'37部門組替 (値)'!AM$42,0)</f>
        <v>2.6422764227642285E-2</v>
      </c>
      <c r="AN32" s="101"/>
      <c r="AO32" s="101"/>
    </row>
    <row r="33" spans="1:41">
      <c r="A33" s="122" t="s">
        <v>275</v>
      </c>
      <c r="B33" s="122" t="s">
        <v>54</v>
      </c>
      <c r="C33" s="262">
        <f>IFERROR('37部門組替 (値)'!C33/'37部門組替 (値)'!C$42,0)</f>
        <v>7.1008543215355605E-3</v>
      </c>
      <c r="D33" s="262">
        <f>IFERROR('37部門組替 (値)'!D33/'37部門組替 (値)'!D$42,0)</f>
        <v>1.2206572769953055E-2</v>
      </c>
      <c r="E33" s="262">
        <f>IFERROR('37部門組替 (値)'!E33/'37部門組替 (値)'!E$42,0)</f>
        <v>5.6199277571890985E-2</v>
      </c>
      <c r="F33" s="262">
        <f>IFERROR('37部門組替 (値)'!F33/'37部門組替 (値)'!F$42,0)</f>
        <v>1.3607699966810488E-2</v>
      </c>
      <c r="G33" s="262">
        <f>IFERROR('37部門組替 (値)'!G33/'37部門組替 (値)'!G$42,0)</f>
        <v>4.1935877118127518E-2</v>
      </c>
      <c r="H33" s="262">
        <f>IFERROR('37部門組替 (値)'!H33/'37部門組替 (値)'!H$42,0)</f>
        <v>3.9339025496421036E-2</v>
      </c>
      <c r="I33" s="262">
        <f>IFERROR('37部門組替 (値)'!I33/'37部門組替 (値)'!I$42,0)</f>
        <v>0.12351980400163332</v>
      </c>
      <c r="J33" s="262">
        <f>IFERROR('37部門組替 (値)'!J33/'37部門組替 (値)'!J$42,0)</f>
        <v>6.0536343374793307E-2</v>
      </c>
      <c r="K33" s="262">
        <f>IFERROR('37部門組替 (値)'!K33/'37部門組替 (値)'!K$42,0)</f>
        <v>5.2054794520547953E-2</v>
      </c>
      <c r="L33" s="262">
        <f>IFERROR('37部門組替 (値)'!L33/'37部門組替 (値)'!L$42,0)</f>
        <v>6.8187053674268597E-2</v>
      </c>
      <c r="M33" s="262">
        <f>IFERROR('37部門組替 (値)'!M33/'37部門組替 (値)'!M$42,0)</f>
        <v>7.4175824175824176E-2</v>
      </c>
      <c r="N33" s="262">
        <f>IFERROR('37部門組替 (値)'!N33/'37部門組替 (値)'!N$42,0)</f>
        <v>6.6742904667844896E-2</v>
      </c>
      <c r="O33" s="262">
        <f>IFERROR('37部門組替 (値)'!O33/'37部門組替 (値)'!O$42,0)</f>
        <v>8.1684128831975164E-2</v>
      </c>
      <c r="P33" s="262">
        <f>IFERROR('37部門組替 (値)'!P33/'37部門組替 (値)'!P$42,0)</f>
        <v>0.10893499308437068</v>
      </c>
      <c r="Q33" s="262">
        <f>IFERROR('37部門組替 (値)'!Q33/'37部門組替 (値)'!Q$42,0)</f>
        <v>5.8566384576584647E-2</v>
      </c>
      <c r="R33" s="262">
        <f>IFERROR('37部門組替 (値)'!R33/'37部門組替 (値)'!R$42,0)</f>
        <v>3.909866696413631E-2</v>
      </c>
      <c r="S33" s="262">
        <f>IFERROR('37部門組替 (値)'!S33/'37部門組替 (値)'!S$42,0)</f>
        <v>7.3625148365284318E-2</v>
      </c>
      <c r="T33" s="262">
        <f>IFERROR('37部門組替 (値)'!T33/'37部門組替 (値)'!T$42,0)</f>
        <v>2.4578358035589831E-2</v>
      </c>
      <c r="U33" s="262">
        <f>IFERROR('37部門組替 (値)'!U33/'37部門組替 (値)'!U$42,0)</f>
        <v>5.0814487422091062E-2</v>
      </c>
      <c r="V33" s="262">
        <f>IFERROR('37部門組替 (値)'!V33/'37部門組替 (値)'!V$42,0)</f>
        <v>5.9367359413202925E-2</v>
      </c>
      <c r="W33" s="262">
        <f>IFERROR('37部門組替 (値)'!W33/'37部門組替 (値)'!W$42,0)</f>
        <v>0.1379773216998128</v>
      </c>
      <c r="X33" s="262">
        <f>IFERROR('37部門組替 (値)'!X33/'37部門組替 (値)'!X$42,0)</f>
        <v>0.15296243888087196</v>
      </c>
      <c r="Y33" s="262">
        <f>IFERROR('37部門組替 (値)'!Y33/'37部門組替 (値)'!Y$42,0)</f>
        <v>0</v>
      </c>
      <c r="Z33" s="262">
        <f>IFERROR('37部門組替 (値)'!Z33/'37部門組替 (値)'!Z$42,0)</f>
        <v>0.11917182914900554</v>
      </c>
      <c r="AA33" s="262">
        <f>IFERROR('37部門組替 (値)'!AA33/'37部門組替 (値)'!AA$42,0)</f>
        <v>0.28186216312477735</v>
      </c>
      <c r="AB33" s="262">
        <f>IFERROR('37部門組替 (値)'!AB33/'37部門組替 (値)'!AB$42,0)</f>
        <v>0.75819926073114963</v>
      </c>
      <c r="AC33" s="262">
        <f>IFERROR('37部門組替 (値)'!AC33/'37部門組替 (値)'!AC$42,0)</f>
        <v>2.9971291866028701E-2</v>
      </c>
      <c r="AD33" s="262">
        <f>IFERROR('37部門組替 (値)'!AD33/'37部門組替 (値)'!AD$42,0)</f>
        <v>8.0826707185743585E-2</v>
      </c>
      <c r="AE33" s="262">
        <f>IFERROR('37部門組替 (値)'!AE33/'37部門組替 (値)'!AE$42,0)</f>
        <v>0.48938809261300986</v>
      </c>
      <c r="AF33" s="262">
        <f>IFERROR('37部門組替 (値)'!AF33/'37部門組替 (値)'!AF$42,0)</f>
        <v>0</v>
      </c>
      <c r="AG33" s="262">
        <f>IFERROR('37部門組替 (値)'!AG33/'37部門組替 (値)'!AG$42,0)</f>
        <v>9.0367262677721175E-2</v>
      </c>
      <c r="AH33" s="262">
        <f>IFERROR('37部門組替 (値)'!AH33/'37部門組替 (値)'!AH$42,0)</f>
        <v>4.4269662921348318E-2</v>
      </c>
      <c r="AI33" s="262">
        <f>IFERROR('37部門組替 (値)'!AI33/'37部門組替 (値)'!AI$42,0)</f>
        <v>0.12870370370370368</v>
      </c>
      <c r="AJ33" s="262">
        <f>IFERROR('37部門組替 (値)'!AJ33/'37部門組替 (値)'!AJ$42,0)</f>
        <v>0.19555382215288614</v>
      </c>
      <c r="AK33" s="262">
        <f>IFERROR('37部門組替 (値)'!AK33/'37部門組替 (値)'!AK$42,0)</f>
        <v>4.8690103444175813E-2</v>
      </c>
      <c r="AL33" s="262">
        <f>IFERROR('37部門組替 (値)'!AL33/'37部門組替 (値)'!AL$42,0)</f>
        <v>0</v>
      </c>
      <c r="AM33" s="262">
        <f>IFERROR('37部門組替 (値)'!AM33/'37部門組替 (値)'!AM$42,0)</f>
        <v>1.8292682926829271E-2</v>
      </c>
      <c r="AN33" s="101"/>
      <c r="AO33" s="101"/>
    </row>
    <row r="34" spans="1:41">
      <c r="A34" s="122" t="s">
        <v>276</v>
      </c>
      <c r="B34" s="122" t="s">
        <v>44</v>
      </c>
      <c r="C34" s="262">
        <f>IFERROR('37部門組替 (値)'!C34/'37部門組替 (値)'!C$42,0)</f>
        <v>0</v>
      </c>
      <c r="D34" s="262">
        <f>IFERROR('37部門組替 (値)'!D34/'37部門組替 (値)'!D$42,0)</f>
        <v>0</v>
      </c>
      <c r="E34" s="262">
        <f>IFERROR('37部門組替 (値)'!E34/'37部門組替 (値)'!E$42,0)</f>
        <v>0</v>
      </c>
      <c r="F34" s="262">
        <f>IFERROR('37部門組替 (値)'!F34/'37部門組替 (値)'!F$42,0)</f>
        <v>0</v>
      </c>
      <c r="G34" s="262">
        <f>IFERROR('37部門組替 (値)'!G34/'37部門組替 (値)'!G$42,0)</f>
        <v>0</v>
      </c>
      <c r="H34" s="262">
        <f>IFERROR('37部門組替 (値)'!H34/'37部門組替 (値)'!H$42,0)</f>
        <v>0</v>
      </c>
      <c r="I34" s="262">
        <f>IFERROR('37部門組替 (値)'!I34/'37部門組替 (値)'!I$42,0)</f>
        <v>0</v>
      </c>
      <c r="J34" s="262">
        <f>IFERROR('37部門組替 (値)'!J34/'37部門組替 (値)'!J$42,0)</f>
        <v>0</v>
      </c>
      <c r="K34" s="262">
        <f>IFERROR('37部門組替 (値)'!K34/'37部門組替 (値)'!K$42,0)</f>
        <v>0</v>
      </c>
      <c r="L34" s="262">
        <f>IFERROR('37部門組替 (値)'!L34/'37部門組替 (値)'!L$42,0)</f>
        <v>0</v>
      </c>
      <c r="M34" s="262">
        <f>IFERROR('37部門組替 (値)'!M34/'37部門組替 (値)'!M$42,0)</f>
        <v>0</v>
      </c>
      <c r="N34" s="262">
        <f>IFERROR('37部門組替 (値)'!N34/'37部門組替 (値)'!N$42,0)</f>
        <v>0</v>
      </c>
      <c r="O34" s="262">
        <f>IFERROR('37部門組替 (値)'!O34/'37部門組替 (値)'!O$42,0)</f>
        <v>0</v>
      </c>
      <c r="P34" s="262">
        <f>IFERROR('37部門組替 (値)'!P34/'37部門組替 (値)'!P$42,0)</f>
        <v>0</v>
      </c>
      <c r="Q34" s="262">
        <f>IFERROR('37部門組替 (値)'!Q34/'37部門組替 (値)'!Q$42,0)</f>
        <v>0</v>
      </c>
      <c r="R34" s="262">
        <f>IFERROR('37部門組替 (値)'!R34/'37部門組替 (値)'!R$42,0)</f>
        <v>0</v>
      </c>
      <c r="S34" s="262">
        <f>IFERROR('37部門組替 (値)'!S34/'37部門組替 (値)'!S$42,0)</f>
        <v>0</v>
      </c>
      <c r="T34" s="262">
        <f>IFERROR('37部門組替 (値)'!T34/'37部門組替 (値)'!T$42,0)</f>
        <v>0</v>
      </c>
      <c r="U34" s="262">
        <f>IFERROR('37部門組替 (値)'!U34/'37部門組替 (値)'!U$42,0)</f>
        <v>0</v>
      </c>
      <c r="V34" s="262">
        <f>IFERROR('37部門組替 (値)'!V34/'37部門組替 (値)'!V$42,0)</f>
        <v>0</v>
      </c>
      <c r="W34" s="262">
        <f>IFERROR('37部門組替 (値)'!W34/'37部門組替 (値)'!W$42,0)</f>
        <v>0</v>
      </c>
      <c r="X34" s="262">
        <f>IFERROR('37部門組替 (値)'!X34/'37部門組替 (値)'!X$42,0)</f>
        <v>0</v>
      </c>
      <c r="Y34" s="262">
        <f>IFERROR('37部門組替 (値)'!Y34/'37部門組替 (値)'!Y$42,0)</f>
        <v>0</v>
      </c>
      <c r="Z34" s="262">
        <f>IFERROR('37部門組替 (値)'!Z34/'37部門組替 (値)'!Z$42,0)</f>
        <v>0</v>
      </c>
      <c r="AA34" s="262">
        <f>IFERROR('37部門組替 (値)'!AA34/'37部門組替 (値)'!AA$42,0)</f>
        <v>0</v>
      </c>
      <c r="AB34" s="262">
        <f>IFERROR('37部門組替 (値)'!AB34/'37部門組替 (値)'!AB$42,0)</f>
        <v>0</v>
      </c>
      <c r="AC34" s="262">
        <f>IFERROR('37部門組替 (値)'!AC34/'37部門組替 (値)'!AC$42,0)</f>
        <v>0</v>
      </c>
      <c r="AD34" s="262">
        <f>IFERROR('37部門組替 (値)'!AD34/'37部門組替 (値)'!AD$42,0)</f>
        <v>0</v>
      </c>
      <c r="AE34" s="262">
        <f>IFERROR('37部門組替 (値)'!AE34/'37部門組替 (値)'!AE$42,0)</f>
        <v>0</v>
      </c>
      <c r="AF34" s="262">
        <f>IFERROR('37部門組替 (値)'!AF34/'37部門組替 (値)'!AF$42,0)</f>
        <v>0</v>
      </c>
      <c r="AG34" s="262">
        <f>IFERROR('37部門組替 (値)'!AG34/'37部門組替 (値)'!AG$42,0)</f>
        <v>0</v>
      </c>
      <c r="AH34" s="262">
        <f>IFERROR('37部門組替 (値)'!AH34/'37部門組替 (値)'!AH$42,0)</f>
        <v>0</v>
      </c>
      <c r="AI34" s="262">
        <f>IFERROR('37部門組替 (値)'!AI34/'37部門組替 (値)'!AI$42,0)</f>
        <v>0</v>
      </c>
      <c r="AJ34" s="262">
        <f>IFERROR('37部門組替 (値)'!AJ34/'37部門組替 (値)'!AJ$42,0)</f>
        <v>0</v>
      </c>
      <c r="AK34" s="262">
        <f>IFERROR('37部門組替 (値)'!AK34/'37部門組替 (値)'!AK$42,0)</f>
        <v>0</v>
      </c>
      <c r="AL34" s="262">
        <f>IFERROR('37部門組替 (値)'!AL34/'37部門組替 (値)'!AL$42,0)</f>
        <v>0</v>
      </c>
      <c r="AM34" s="262">
        <f>IFERROR('37部門組替 (値)'!AM34/'37部門組替 (値)'!AM$42,0)</f>
        <v>0</v>
      </c>
      <c r="AN34" s="101"/>
      <c r="AO34" s="101"/>
    </row>
    <row r="35" spans="1:41">
      <c r="A35" s="122" t="s">
        <v>277</v>
      </c>
      <c r="B35" s="122" t="s">
        <v>45</v>
      </c>
      <c r="C35" s="262">
        <f>IFERROR('37部門組替 (値)'!C35/'37部門組替 (値)'!C$42,0)</f>
        <v>2.7182957949628316E-3</v>
      </c>
      <c r="D35" s="262">
        <f>IFERROR('37部門組替 (値)'!D35/'37部門組替 (値)'!D$42,0)</f>
        <v>3.3802816901408461E-2</v>
      </c>
      <c r="E35" s="262">
        <f>IFERROR('37部門組替 (値)'!E35/'37部門組替 (値)'!E$42,0)</f>
        <v>0.11685509217995028</v>
      </c>
      <c r="F35" s="262">
        <f>IFERROR('37部門組替 (値)'!F35/'37部門組替 (値)'!F$42,0)</f>
        <v>0.24892134085628945</v>
      </c>
      <c r="G35" s="262">
        <f>IFERROR('37部門組替 (値)'!G35/'37部門組替 (値)'!G$42,0)</f>
        <v>7.9239302694136302E-2</v>
      </c>
      <c r="H35" s="262">
        <f>IFERROR('37部門組替 (値)'!H35/'37部門組替 (値)'!H$42,0)</f>
        <v>0.49231952359355591</v>
      </c>
      <c r="I35" s="262">
        <f>IFERROR('37部門組替 (値)'!I35/'37部門組替 (値)'!I$42,0)</f>
        <v>0.10391996733360555</v>
      </c>
      <c r="J35" s="262">
        <f>IFERROR('37部門組替 (値)'!J35/'37部門組替 (値)'!J$42,0)</f>
        <v>0.27234164929182547</v>
      </c>
      <c r="K35" s="262">
        <f>IFERROR('37部門組替 (値)'!K35/'37部門組替 (値)'!K$42,0)</f>
        <v>0.25438356164383563</v>
      </c>
      <c r="L35" s="262">
        <f>IFERROR('37部門組替 (値)'!L35/'37部門組替 (値)'!L$42,0)</f>
        <v>0.12347385395070262</v>
      </c>
      <c r="M35" s="262">
        <f>IFERROR('37部門組替 (値)'!M35/'37部門組替 (値)'!M$42,0)</f>
        <v>0.28040293040293041</v>
      </c>
      <c r="N35" s="262">
        <f>IFERROR('37部門組替 (値)'!N35/'37部門組替 (値)'!N$42,0)</f>
        <v>9.5644037841771501E-2</v>
      </c>
      <c r="O35" s="262">
        <f>IFERROR('37部門組替 (値)'!O35/'37部門組替 (値)'!O$42,0)</f>
        <v>0.19706376924071917</v>
      </c>
      <c r="P35" s="262">
        <f>IFERROR('37部門組替 (値)'!P35/'37部門組替 (値)'!P$42,0)</f>
        <v>0.32564315352697099</v>
      </c>
      <c r="Q35" s="262">
        <f>IFERROR('37部門組替 (値)'!Q35/'37部門組替 (値)'!Q$42,0)</f>
        <v>0.5810682060191672</v>
      </c>
      <c r="R35" s="262">
        <f>IFERROR('37部門組替 (値)'!R35/'37部門組替 (値)'!R$42,0)</f>
        <v>0.32059791399408777</v>
      </c>
      <c r="S35" s="262">
        <f>IFERROR('37部門組替 (値)'!S35/'37部門組替 (値)'!S$42,0)</f>
        <v>0.39017372226018771</v>
      </c>
      <c r="T35" s="262">
        <f>IFERROR('37部門組替 (値)'!T35/'37部門組替 (値)'!T$42,0)</f>
        <v>0.62138177763322955</v>
      </c>
      <c r="U35" s="262">
        <f>IFERROR('37部門組替 (値)'!U35/'37部門組替 (値)'!U$42,0)</f>
        <v>0.52125871719885131</v>
      </c>
      <c r="V35" s="262">
        <f>IFERROR('37部門組替 (値)'!V35/'37部門組替 (値)'!V$42,0)</f>
        <v>0.1386002444987775</v>
      </c>
      <c r="W35" s="262">
        <f>IFERROR('37部門組替 (値)'!W35/'37部門組替 (値)'!W$42,0)</f>
        <v>6.1287929633685408E-2</v>
      </c>
      <c r="X35" s="262">
        <f>IFERROR('37部門組替 (値)'!X35/'37部門組替 (値)'!X$42,0)</f>
        <v>8.5321602196786073E-3</v>
      </c>
      <c r="Y35" s="262">
        <f>IFERROR('37部門組替 (値)'!Y35/'37部門組替 (値)'!Y$42,0)</f>
        <v>0</v>
      </c>
      <c r="Z35" s="262">
        <f>IFERROR('37部門組替 (値)'!Z35/'37部門組替 (値)'!Z$42,0)</f>
        <v>0</v>
      </c>
      <c r="AA35" s="262">
        <f>IFERROR('37部門組替 (値)'!AA35/'37部門組替 (値)'!AA$42,0)</f>
        <v>2.245340140092603E-2</v>
      </c>
      <c r="AB35" s="262">
        <f>IFERROR('37部門組替 (値)'!AB35/'37部門組替 (値)'!AB$42,0)</f>
        <v>1.2178706493173514E-3</v>
      </c>
      <c r="AC35" s="262">
        <f>IFERROR('37部門組替 (値)'!AC35/'37部門組替 (値)'!AC$42,0)</f>
        <v>0</v>
      </c>
      <c r="AD35" s="262">
        <f>IFERROR('37部門組替 (値)'!AD35/'37部門組替 (値)'!AD$42,0)</f>
        <v>8.7627421186953266E-3</v>
      </c>
      <c r="AE35" s="262">
        <f>IFERROR('37部門組替 (値)'!AE35/'37部門組替 (値)'!AE$42,0)</f>
        <v>4.8603454612274895E-2</v>
      </c>
      <c r="AF35" s="262">
        <f>IFERROR('37部門組替 (値)'!AF35/'37部門組替 (値)'!AF$42,0)</f>
        <v>0</v>
      </c>
      <c r="AG35" s="262">
        <f>IFERROR('37部門組替 (値)'!AG35/'37部門組替 (値)'!AG$42,0)</f>
        <v>0.39366696633702919</v>
      </c>
      <c r="AH35" s="262">
        <f>IFERROR('37部門組替 (値)'!AH35/'37部門組替 (値)'!AH$42,0)</f>
        <v>4.605012964563527E-2</v>
      </c>
      <c r="AI35" s="262">
        <f>IFERROR('37部門組替 (値)'!AI35/'37部門組替 (値)'!AI$42,0)</f>
        <v>0</v>
      </c>
      <c r="AJ35" s="262">
        <f>IFERROR('37部門組替 (値)'!AJ35/'37部門組替 (値)'!AJ$42,0)</f>
        <v>1.8065522620904838E-2</v>
      </c>
      <c r="AK35" s="262">
        <f>IFERROR('37部門組替 (値)'!AK35/'37部門組替 (値)'!AK$42,0)</f>
        <v>3.9633783837342951E-5</v>
      </c>
      <c r="AL35" s="262">
        <f>IFERROR('37部門組替 (値)'!AL35/'37部門組替 (値)'!AL$42,0)</f>
        <v>0</v>
      </c>
      <c r="AM35" s="262">
        <f>IFERROR('37部門組替 (値)'!AM35/'37部門組替 (値)'!AM$42,0)</f>
        <v>0</v>
      </c>
      <c r="AN35" s="101"/>
      <c r="AO35" s="101"/>
    </row>
    <row r="36" spans="1:41">
      <c r="A36" s="122" t="s">
        <v>278</v>
      </c>
      <c r="B36" s="122" t="s">
        <v>298</v>
      </c>
      <c r="C36" s="262">
        <f>IFERROR('37部門組替 (値)'!C36/'37部門組替 (値)'!C$42,0)</f>
        <v>0</v>
      </c>
      <c r="D36" s="262">
        <f>IFERROR('37部門組替 (値)'!D36/'37部門組替 (値)'!D$42,0)</f>
        <v>0</v>
      </c>
      <c r="E36" s="262">
        <f>IFERROR('37部門組替 (値)'!E36/'37部門組替 (値)'!E$42,0)</f>
        <v>0</v>
      </c>
      <c r="F36" s="262">
        <f>IFERROR('37部門組替 (値)'!F36/'37部門組替 (値)'!F$42,0)</f>
        <v>0</v>
      </c>
      <c r="G36" s="262">
        <f>IFERROR('37部門組替 (値)'!G36/'37部門組替 (値)'!G$42,0)</f>
        <v>0</v>
      </c>
      <c r="H36" s="262">
        <f>IFERROR('37部門組替 (値)'!H36/'37部門組替 (値)'!H$42,0)</f>
        <v>0</v>
      </c>
      <c r="I36" s="262">
        <f>IFERROR('37部門組替 (値)'!I36/'37部門組替 (値)'!I$42,0)</f>
        <v>0</v>
      </c>
      <c r="J36" s="262">
        <f>IFERROR('37部門組替 (値)'!J36/'37部門組替 (値)'!J$42,0)</f>
        <v>0</v>
      </c>
      <c r="K36" s="262">
        <f>IFERROR('37部門組替 (値)'!K36/'37部門組替 (値)'!K$42,0)</f>
        <v>0</v>
      </c>
      <c r="L36" s="262">
        <f>IFERROR('37部門組替 (値)'!L36/'37部門組替 (値)'!L$42,0)</f>
        <v>0</v>
      </c>
      <c r="M36" s="262">
        <f>IFERROR('37部門組替 (値)'!M36/'37部門組替 (値)'!M$42,0)</f>
        <v>0</v>
      </c>
      <c r="N36" s="262">
        <f>IFERROR('37部門組替 (値)'!N36/'37部門組替 (値)'!N$42,0)</f>
        <v>0</v>
      </c>
      <c r="O36" s="262">
        <f>IFERROR('37部門組替 (値)'!O36/'37部門組替 (値)'!O$42,0)</f>
        <v>0</v>
      </c>
      <c r="P36" s="262">
        <f>IFERROR('37部門組替 (値)'!P36/'37部門組替 (値)'!P$42,0)</f>
        <v>0</v>
      </c>
      <c r="Q36" s="262">
        <f>IFERROR('37部門組替 (値)'!Q36/'37部門組替 (値)'!Q$42,0)</f>
        <v>0</v>
      </c>
      <c r="R36" s="262">
        <f>IFERROR('37部門組替 (値)'!R36/'37部門組替 (値)'!R$42,0)</f>
        <v>0</v>
      </c>
      <c r="S36" s="262">
        <f>IFERROR('37部門組替 (値)'!S36/'37部門組替 (値)'!S$42,0)</f>
        <v>0</v>
      </c>
      <c r="T36" s="262">
        <f>IFERROR('37部門組替 (値)'!T36/'37部門組替 (値)'!T$42,0)</f>
        <v>0</v>
      </c>
      <c r="U36" s="262">
        <f>IFERROR('37部門組替 (値)'!U36/'37部門組替 (値)'!U$42,0)</f>
        <v>0</v>
      </c>
      <c r="V36" s="262">
        <f>IFERROR('37部門組替 (値)'!V36/'37部門組替 (値)'!V$42,0)</f>
        <v>0</v>
      </c>
      <c r="W36" s="262">
        <f>IFERROR('37部門組替 (値)'!W36/'37部門組替 (値)'!W$42,0)</f>
        <v>0</v>
      </c>
      <c r="X36" s="262">
        <f>IFERROR('37部門組替 (値)'!X36/'37部門組替 (値)'!X$42,0)</f>
        <v>0</v>
      </c>
      <c r="Y36" s="262">
        <f>IFERROR('37部門組替 (値)'!Y36/'37部門組替 (値)'!Y$42,0)</f>
        <v>0</v>
      </c>
      <c r="Z36" s="262">
        <f>IFERROR('37部門組替 (値)'!Z36/'37部門組替 (値)'!Z$42,0)</f>
        <v>0</v>
      </c>
      <c r="AA36" s="262">
        <f>IFERROR('37部門組替 (値)'!AA36/'37部門組替 (値)'!AA$42,0)</f>
        <v>0</v>
      </c>
      <c r="AB36" s="262">
        <f>IFERROR('37部門組替 (値)'!AB36/'37部門組替 (値)'!AB$42,0)</f>
        <v>0</v>
      </c>
      <c r="AC36" s="262">
        <f>IFERROR('37部門組替 (値)'!AC36/'37部門組替 (値)'!AC$42,0)</f>
        <v>0</v>
      </c>
      <c r="AD36" s="262">
        <f>IFERROR('37部門組替 (値)'!AD36/'37部門組替 (値)'!AD$42,0)</f>
        <v>0</v>
      </c>
      <c r="AE36" s="262">
        <f>IFERROR('37部門組替 (値)'!AE36/'37部門組替 (値)'!AE$42,0)</f>
        <v>0</v>
      </c>
      <c r="AF36" s="262">
        <f>IFERROR('37部門組替 (値)'!AF36/'37部門組替 (値)'!AF$42,0)</f>
        <v>0</v>
      </c>
      <c r="AG36" s="262">
        <f>IFERROR('37部門組替 (値)'!AG36/'37部門組替 (値)'!AG$42,0)</f>
        <v>0</v>
      </c>
      <c r="AH36" s="262">
        <f>IFERROR('37部門組替 (値)'!AH36/'37部門組替 (値)'!AH$42,0)</f>
        <v>0</v>
      </c>
      <c r="AI36" s="262">
        <f>IFERROR('37部門組替 (値)'!AI36/'37部門組替 (値)'!AI$42,0)</f>
        <v>0</v>
      </c>
      <c r="AJ36" s="262">
        <f>IFERROR('37部門組替 (値)'!AJ36/'37部門組替 (値)'!AJ$42,0)</f>
        <v>0</v>
      </c>
      <c r="AK36" s="262">
        <f>IFERROR('37部門組替 (値)'!AK36/'37部門組替 (値)'!AK$42,0)</f>
        <v>0</v>
      </c>
      <c r="AL36" s="262">
        <f>IFERROR('37部門組替 (値)'!AL36/'37部門組替 (値)'!AL$42,0)</f>
        <v>0</v>
      </c>
      <c r="AM36" s="262">
        <f>IFERROR('37部門組替 (値)'!AM36/'37部門組替 (値)'!AM$42,0)</f>
        <v>0</v>
      </c>
      <c r="AN36" s="101"/>
      <c r="AO36" s="101"/>
    </row>
    <row r="37" spans="1:41">
      <c r="A37" s="122" t="s">
        <v>279</v>
      </c>
      <c r="B37" s="122" t="s">
        <v>352</v>
      </c>
      <c r="C37" s="262">
        <f>IFERROR('37部門組替 (値)'!C37/'37部門組替 (値)'!C$42,0)</f>
        <v>0</v>
      </c>
      <c r="D37" s="262">
        <f>IFERROR('37部門組替 (値)'!D37/'37部門組替 (値)'!D$42,0)</f>
        <v>0</v>
      </c>
      <c r="E37" s="262">
        <f>IFERROR('37部門組替 (値)'!E37/'37部門組替 (値)'!E$42,0)</f>
        <v>0</v>
      </c>
      <c r="F37" s="262">
        <f>IFERROR('37部門組替 (値)'!F37/'37部門組替 (値)'!F$42,0)</f>
        <v>0</v>
      </c>
      <c r="G37" s="262">
        <f>IFERROR('37部門組替 (値)'!G37/'37部門組替 (値)'!G$42,0)</f>
        <v>0</v>
      </c>
      <c r="H37" s="262">
        <f>IFERROR('37部門組替 (値)'!H37/'37部門組替 (値)'!H$42,0)</f>
        <v>0</v>
      </c>
      <c r="I37" s="262">
        <f>IFERROR('37部門組替 (値)'!I37/'37部門組替 (値)'!I$42,0)</f>
        <v>0</v>
      </c>
      <c r="J37" s="262">
        <f>IFERROR('37部門組替 (値)'!J37/'37部門組替 (値)'!J$42,0)</f>
        <v>0</v>
      </c>
      <c r="K37" s="262">
        <f>IFERROR('37部門組替 (値)'!K37/'37部門組替 (値)'!K$42,0)</f>
        <v>0</v>
      </c>
      <c r="L37" s="262">
        <f>IFERROR('37部門組替 (値)'!L37/'37部門組替 (値)'!L$42,0)</f>
        <v>0</v>
      </c>
      <c r="M37" s="262">
        <f>IFERROR('37部門組替 (値)'!M37/'37部門組替 (値)'!M$42,0)</f>
        <v>0</v>
      </c>
      <c r="N37" s="262">
        <f>IFERROR('37部門組替 (値)'!N37/'37部門組替 (値)'!N$42,0)</f>
        <v>0</v>
      </c>
      <c r="O37" s="262">
        <f>IFERROR('37部門組替 (値)'!O37/'37部門組替 (値)'!O$42,0)</f>
        <v>0</v>
      </c>
      <c r="P37" s="262">
        <f>IFERROR('37部門組替 (値)'!P37/'37部門組替 (値)'!P$42,0)</f>
        <v>0</v>
      </c>
      <c r="Q37" s="262">
        <f>IFERROR('37部門組替 (値)'!Q37/'37部門組替 (値)'!Q$42,0)</f>
        <v>0</v>
      </c>
      <c r="R37" s="262">
        <f>IFERROR('37部門組替 (値)'!R37/'37部門組替 (値)'!R$42,0)</f>
        <v>0</v>
      </c>
      <c r="S37" s="262">
        <f>IFERROR('37部門組替 (値)'!S37/'37部門組替 (値)'!S$42,0)</f>
        <v>0</v>
      </c>
      <c r="T37" s="262">
        <f>IFERROR('37部門組替 (値)'!T37/'37部門組替 (値)'!T$42,0)</f>
        <v>0</v>
      </c>
      <c r="U37" s="262">
        <f>IFERROR('37部門組替 (値)'!U37/'37部門組替 (値)'!U$42,0)</f>
        <v>0</v>
      </c>
      <c r="V37" s="262">
        <f>IFERROR('37部門組替 (値)'!V37/'37部門組替 (値)'!V$42,0)</f>
        <v>0</v>
      </c>
      <c r="W37" s="262">
        <f>IFERROR('37部門組替 (値)'!W37/'37部門組替 (値)'!W$42,0)</f>
        <v>0</v>
      </c>
      <c r="X37" s="262">
        <f>IFERROR('37部門組替 (値)'!X37/'37部門組替 (値)'!X$42,0)</f>
        <v>0</v>
      </c>
      <c r="Y37" s="262">
        <f>IFERROR('37部門組替 (値)'!Y37/'37部門組替 (値)'!Y$42,0)</f>
        <v>0</v>
      </c>
      <c r="Z37" s="262">
        <f>IFERROR('37部門組替 (値)'!Z37/'37部門組替 (値)'!Z$42,0)</f>
        <v>0</v>
      </c>
      <c r="AA37" s="262">
        <f>IFERROR('37部門組替 (値)'!AA37/'37部門組替 (値)'!AA$42,0)</f>
        <v>0</v>
      </c>
      <c r="AB37" s="262">
        <f>IFERROR('37部門組替 (値)'!AB37/'37部門組替 (値)'!AB$42,0)</f>
        <v>0</v>
      </c>
      <c r="AC37" s="262">
        <f>IFERROR('37部門組替 (値)'!AC37/'37部門組替 (値)'!AC$42,0)</f>
        <v>0</v>
      </c>
      <c r="AD37" s="262">
        <f>IFERROR('37部門組替 (値)'!AD37/'37部門組替 (値)'!AD$42,0)</f>
        <v>0</v>
      </c>
      <c r="AE37" s="262">
        <f>IFERROR('37部門組替 (値)'!AE37/'37部門組替 (値)'!AE$42,0)</f>
        <v>0</v>
      </c>
      <c r="AF37" s="262">
        <f>IFERROR('37部門組替 (値)'!AF37/'37部門組替 (値)'!AF$42,0)</f>
        <v>0</v>
      </c>
      <c r="AG37" s="262">
        <f>IFERROR('37部門組替 (値)'!AG37/'37部門組替 (値)'!AG$42,0)</f>
        <v>0</v>
      </c>
      <c r="AH37" s="262">
        <f>IFERROR('37部門組替 (値)'!AH37/'37部門組替 (値)'!AH$42,0)</f>
        <v>0</v>
      </c>
      <c r="AI37" s="262">
        <f>IFERROR('37部門組替 (値)'!AI37/'37部門組替 (値)'!AI$42,0)</f>
        <v>0</v>
      </c>
      <c r="AJ37" s="262">
        <f>IFERROR('37部門組替 (値)'!AJ37/'37部門組替 (値)'!AJ$42,0)</f>
        <v>0</v>
      </c>
      <c r="AK37" s="262">
        <f>IFERROR('37部門組替 (値)'!AK37/'37部門組替 (値)'!AK$42,0)</f>
        <v>0</v>
      </c>
      <c r="AL37" s="262">
        <f>IFERROR('37部門組替 (値)'!AL37/'37部門組替 (値)'!AL$42,0)</f>
        <v>0</v>
      </c>
      <c r="AM37" s="262">
        <f>IFERROR('37部門組替 (値)'!AM37/'37部門組替 (値)'!AM$42,0)</f>
        <v>0</v>
      </c>
      <c r="AN37" s="101"/>
      <c r="AO37" s="101"/>
    </row>
    <row r="38" spans="1:41">
      <c r="A38" s="122" t="s">
        <v>280</v>
      </c>
      <c r="B38" s="122" t="s">
        <v>24</v>
      </c>
      <c r="C38" s="262">
        <f>IFERROR('37部門組替 (値)'!C38/'37部門組替 (値)'!C$42,0)</f>
        <v>0</v>
      </c>
      <c r="D38" s="262">
        <f>IFERROR('37部門組替 (値)'!D38/'37部門組替 (値)'!D$42,0)</f>
        <v>5.6338028169014096E-3</v>
      </c>
      <c r="E38" s="262">
        <f>IFERROR('37部門組替 (値)'!E38/'37部門組替 (値)'!E$42,0)</f>
        <v>0.10615940329314633</v>
      </c>
      <c r="F38" s="262">
        <f>IFERROR('37部門組替 (値)'!F38/'37部門組替 (値)'!F$42,0)</f>
        <v>0</v>
      </c>
      <c r="G38" s="262">
        <f>IFERROR('37部門組替 (値)'!G38/'37部門組替 (値)'!G$42,0)</f>
        <v>0.10179202730708278</v>
      </c>
      <c r="H38" s="262">
        <f>IFERROR('37部門組替 (値)'!H38/'37部門組替 (値)'!H$42,0)</f>
        <v>5.978743123065091E-2</v>
      </c>
      <c r="I38" s="262">
        <f>IFERROR('37部門組替 (値)'!I38/'37部門組替 (値)'!I$42,0)</f>
        <v>4.532462229481421E-2</v>
      </c>
      <c r="J38" s="262">
        <f>IFERROR('37部門組替 (値)'!J38/'37部門組替 (値)'!J$42,0)</f>
        <v>1.8045869580846936E-2</v>
      </c>
      <c r="K38" s="262">
        <f>IFERROR('37部門組替 (値)'!K38/'37部門組替 (値)'!K$42,0)</f>
        <v>4.575342465753425E-2</v>
      </c>
      <c r="L38" s="262">
        <f>IFERROR('37部門組替 (値)'!L38/'37部門組替 (値)'!L$42,0)</f>
        <v>0.12086308838209323</v>
      </c>
      <c r="M38" s="262">
        <f>IFERROR('37部門組替 (値)'!M38/'37部門組替 (値)'!M$42,0)</f>
        <v>1.6666666666666666E-2</v>
      </c>
      <c r="N38" s="262">
        <f>IFERROR('37部門組替 (値)'!N38/'37部門組替 (値)'!N$42,0)</f>
        <v>2.183179124649132E-2</v>
      </c>
      <c r="O38" s="262">
        <f>IFERROR('37部門組替 (値)'!O38/'37部門組替 (値)'!O$42,0)</f>
        <v>2.127797180183676E-2</v>
      </c>
      <c r="P38" s="262">
        <f>IFERROR('37部門組替 (値)'!P38/'37部門組替 (値)'!P$42,0)</f>
        <v>1.6929460580912863E-2</v>
      </c>
      <c r="Q38" s="262">
        <f>IFERROR('37部門組替 (値)'!Q38/'37部門組替 (値)'!Q$42,0)</f>
        <v>1.0368211623605895E-2</v>
      </c>
      <c r="R38" s="262">
        <f>IFERROR('37部門組替 (値)'!R38/'37部門組替 (値)'!R$42,0)</f>
        <v>1.0597356238496291E-2</v>
      </c>
      <c r="S38" s="262">
        <f>IFERROR('37部門組替 (値)'!S38/'37部門組替 (値)'!S$42,0)</f>
        <v>1.5250152861202028E-2</v>
      </c>
      <c r="T38" s="262">
        <f>IFERROR('37部門組替 (値)'!T38/'37部門組替 (値)'!T$42,0)</f>
        <v>1.9699855968034193E-2</v>
      </c>
      <c r="U38" s="262">
        <f>IFERROR('37部門組替 (値)'!U38/'37部門組替 (値)'!U$42,0)</f>
        <v>1.426510870859744E-2</v>
      </c>
      <c r="V38" s="262">
        <f>IFERROR('37部門組替 (値)'!V38/'37部門組替 (値)'!V$42,0)</f>
        <v>1.7955378973105132E-2</v>
      </c>
      <c r="W38" s="262">
        <f>IFERROR('37部門組替 (値)'!W38/'37部門組替 (値)'!W$42,0)</f>
        <v>0</v>
      </c>
      <c r="X38" s="262">
        <f>IFERROR('37部門組替 (値)'!X38/'37部門組替 (値)'!X$42,0)</f>
        <v>8.9972960477464725E-2</v>
      </c>
      <c r="Y38" s="262">
        <f>IFERROR('37部門組替 (値)'!Y38/'37部門組替 (値)'!Y$42,0)</f>
        <v>0.26056338028169018</v>
      </c>
      <c r="Z38" s="262">
        <f>IFERROR('37部門組替 (値)'!Z38/'37部門組替 (値)'!Z$42,0)</f>
        <v>3.2279100097815455E-2</v>
      </c>
      <c r="AA38" s="262">
        <f>IFERROR('37部門組替 (値)'!AA38/'37部門組替 (値)'!AA$42,0)</f>
        <v>6.54458031580197E-3</v>
      </c>
      <c r="AB38" s="262">
        <f>IFERROR('37部門組替 (値)'!AB38/'37部門組替 (値)'!AB$42,0)</f>
        <v>0</v>
      </c>
      <c r="AC38" s="262">
        <f>IFERROR('37部門組替 (値)'!AC38/'37部門組替 (値)'!AC$42,0)</f>
        <v>0</v>
      </c>
      <c r="AD38" s="262">
        <f>IFERROR('37部門組替 (値)'!AD38/'37部門組替 (値)'!AD$42,0)</f>
        <v>1.4516057651172056E-2</v>
      </c>
      <c r="AE38" s="262">
        <f>IFERROR('37部門組替 (値)'!AE38/'37部門組替 (値)'!AE$42,0)</f>
        <v>7.4536016170525538E-3</v>
      </c>
      <c r="AF38" s="262">
        <f>IFERROR('37部門組替 (値)'!AF38/'37部門組替 (値)'!AF$42,0)</f>
        <v>0</v>
      </c>
      <c r="AG38" s="262">
        <f>IFERROR('37部門組替 (値)'!AG38/'37部門組替 (値)'!AG$42,0)</f>
        <v>0</v>
      </c>
      <c r="AH38" s="262">
        <f>IFERROR('37部門組替 (値)'!AH38/'37部門組替 (値)'!AH$42,0)</f>
        <v>0</v>
      </c>
      <c r="AI38" s="262">
        <f>IFERROR('37部門組替 (値)'!AI38/'37部門組替 (値)'!AI$42,0)</f>
        <v>0</v>
      </c>
      <c r="AJ38" s="262">
        <f>IFERROR('37部門組替 (値)'!AJ38/'37部門組替 (値)'!AJ$42,0)</f>
        <v>1.5600624024961E-5</v>
      </c>
      <c r="AK38" s="262">
        <f>IFERROR('37部門組替 (値)'!AK38/'37部門組替 (値)'!AK$42,0)</f>
        <v>0</v>
      </c>
      <c r="AL38" s="262">
        <f>IFERROR('37部門組替 (値)'!AL38/'37部門組替 (値)'!AL$42,0)</f>
        <v>0</v>
      </c>
      <c r="AM38" s="262">
        <f>IFERROR('37部門組替 (値)'!AM38/'37部門組替 (値)'!AM$42,0)</f>
        <v>0</v>
      </c>
      <c r="AN38" s="101"/>
      <c r="AO38" s="101"/>
    </row>
    <row r="39" spans="1:41">
      <c r="A39" s="122" t="s">
        <v>281</v>
      </c>
      <c r="B39" s="122" t="s">
        <v>25</v>
      </c>
      <c r="C39" s="262">
        <f>IFERROR('37部門組替 (値)'!C39/'37部門組替 (値)'!C$42,0)</f>
        <v>0</v>
      </c>
      <c r="D39" s="262">
        <f>IFERROR('37部門組替 (値)'!D39/'37部門組替 (値)'!D$42,0)</f>
        <v>0</v>
      </c>
      <c r="E39" s="262">
        <f>IFERROR('37部門組替 (値)'!E39/'37部門組替 (値)'!E$42,0)</f>
        <v>0</v>
      </c>
      <c r="F39" s="262">
        <f>IFERROR('37部門組替 (値)'!F39/'37部門組替 (値)'!F$42,0)</f>
        <v>0</v>
      </c>
      <c r="G39" s="262">
        <f>IFERROR('37部門組替 (値)'!G39/'37部門組替 (値)'!G$42,0)</f>
        <v>0</v>
      </c>
      <c r="H39" s="262">
        <f>IFERROR('37部門組替 (値)'!H39/'37部門組替 (値)'!H$42,0)</f>
        <v>0</v>
      </c>
      <c r="I39" s="262">
        <f>IFERROR('37部門組替 (値)'!I39/'37部門組替 (値)'!I$42,0)</f>
        <v>0</v>
      </c>
      <c r="J39" s="262">
        <f>IFERROR('37部門組替 (値)'!J39/'37部門組替 (値)'!J$42,0)</f>
        <v>0</v>
      </c>
      <c r="K39" s="262">
        <f>IFERROR('37部門組替 (値)'!K39/'37部門組替 (値)'!K$42,0)</f>
        <v>0</v>
      </c>
      <c r="L39" s="262">
        <f>IFERROR('37部門組替 (値)'!L39/'37部門組替 (値)'!L$42,0)</f>
        <v>0</v>
      </c>
      <c r="M39" s="262">
        <f>IFERROR('37部門組替 (値)'!M39/'37部門組替 (値)'!M$42,0)</f>
        <v>0</v>
      </c>
      <c r="N39" s="262">
        <f>IFERROR('37部門組替 (値)'!N39/'37部門組替 (値)'!N$42,0)</f>
        <v>0</v>
      </c>
      <c r="O39" s="262">
        <f>IFERROR('37部門組替 (値)'!O39/'37部門組替 (値)'!O$42,0)</f>
        <v>0</v>
      </c>
      <c r="P39" s="262">
        <f>IFERROR('37部門組替 (値)'!P39/'37部門組替 (値)'!P$42,0)</f>
        <v>0</v>
      </c>
      <c r="Q39" s="262">
        <f>IFERROR('37部門組替 (値)'!Q39/'37部門組替 (値)'!Q$42,0)</f>
        <v>0</v>
      </c>
      <c r="R39" s="262">
        <f>IFERROR('37部門組替 (値)'!R39/'37部門組替 (値)'!R$42,0)</f>
        <v>0</v>
      </c>
      <c r="S39" s="262">
        <f>IFERROR('37部門組替 (値)'!S39/'37部門組替 (値)'!S$42,0)</f>
        <v>0</v>
      </c>
      <c r="T39" s="262">
        <f>IFERROR('37部門組替 (値)'!T39/'37部門組替 (値)'!T$42,0)</f>
        <v>0</v>
      </c>
      <c r="U39" s="262">
        <f>IFERROR('37部門組替 (値)'!U39/'37部門組替 (値)'!U$42,0)</f>
        <v>0</v>
      </c>
      <c r="V39" s="262">
        <f>IFERROR('37部門組替 (値)'!V39/'37部門組替 (値)'!V$42,0)</f>
        <v>0</v>
      </c>
      <c r="W39" s="262">
        <f>IFERROR('37部門組替 (値)'!W39/'37部門組替 (値)'!W$42,0)</f>
        <v>0</v>
      </c>
      <c r="X39" s="262">
        <f>IFERROR('37部門組替 (値)'!X39/'37部門組替 (値)'!X$42,0)</f>
        <v>0</v>
      </c>
      <c r="Y39" s="262">
        <f>IFERROR('37部門組替 (値)'!Y39/'37部門組替 (値)'!Y$42,0)</f>
        <v>0</v>
      </c>
      <c r="Z39" s="262">
        <f>IFERROR('37部門組替 (値)'!Z39/'37部門組替 (値)'!Z$42,0)</f>
        <v>0</v>
      </c>
      <c r="AA39" s="262">
        <f>IFERROR('37部門組替 (値)'!AA39/'37部門組替 (値)'!AA$42,0)</f>
        <v>0</v>
      </c>
      <c r="AB39" s="262">
        <f>IFERROR('37部門組替 (値)'!AB39/'37部門組替 (値)'!AB$42,0)</f>
        <v>0</v>
      </c>
      <c r="AC39" s="262">
        <f>IFERROR('37部門組替 (値)'!AC39/'37部門組替 (値)'!AC$42,0)</f>
        <v>0</v>
      </c>
      <c r="AD39" s="262">
        <f>IFERROR('37部門組替 (値)'!AD39/'37部門組替 (値)'!AD$42,0)</f>
        <v>0</v>
      </c>
      <c r="AE39" s="262">
        <f>IFERROR('37部門組替 (値)'!AE39/'37部門組替 (値)'!AE$42,0)</f>
        <v>0</v>
      </c>
      <c r="AF39" s="262">
        <f>IFERROR('37部門組替 (値)'!AF39/'37部門組替 (値)'!AF$42,0)</f>
        <v>0</v>
      </c>
      <c r="AG39" s="262">
        <f>IFERROR('37部門組替 (値)'!AG39/'37部門組替 (値)'!AG$42,0)</f>
        <v>0</v>
      </c>
      <c r="AH39" s="262">
        <f>IFERROR('37部門組替 (値)'!AH39/'37部門組替 (値)'!AH$42,0)</f>
        <v>0</v>
      </c>
      <c r="AI39" s="262">
        <f>IFERROR('37部門組替 (値)'!AI39/'37部門組替 (値)'!AI$42,0)</f>
        <v>0</v>
      </c>
      <c r="AJ39" s="262">
        <f>IFERROR('37部門組替 (値)'!AJ39/'37部門組替 (値)'!AJ$42,0)</f>
        <v>0</v>
      </c>
      <c r="AK39" s="262">
        <f>IFERROR('37部門組替 (値)'!AK39/'37部門組替 (値)'!AK$42,0)</f>
        <v>4.2943204787761084E-2</v>
      </c>
      <c r="AL39" s="262">
        <f>IFERROR('37部門組替 (値)'!AL39/'37部門組替 (値)'!AL$42,0)</f>
        <v>0</v>
      </c>
      <c r="AM39" s="262">
        <f>IFERROR('37部門組替 (値)'!AM39/'37部門組替 (値)'!AM$42,0)</f>
        <v>0</v>
      </c>
      <c r="AN39" s="101"/>
      <c r="AO39" s="101"/>
    </row>
    <row r="40" spans="1:41">
      <c r="A40" s="122" t="s">
        <v>282</v>
      </c>
      <c r="B40" s="122" t="s">
        <v>46</v>
      </c>
      <c r="C40" s="262">
        <f>IFERROR('37部門組替 (値)'!C40/'37部門組替 (値)'!C$42,0)</f>
        <v>0</v>
      </c>
      <c r="D40" s="262">
        <f>IFERROR('37部門組替 (値)'!D40/'37部門組替 (値)'!D$42,0)</f>
        <v>0</v>
      </c>
      <c r="E40" s="262">
        <f>IFERROR('37部門組替 (値)'!E40/'37部門組替 (値)'!E$42,0)</f>
        <v>0</v>
      </c>
      <c r="F40" s="262">
        <f>IFERROR('37部門組替 (値)'!F40/'37部門組替 (値)'!F$42,0)</f>
        <v>0</v>
      </c>
      <c r="G40" s="262">
        <f>IFERROR('37部門組替 (値)'!G40/'37部門組替 (値)'!G$42,0)</f>
        <v>0</v>
      </c>
      <c r="H40" s="262">
        <f>IFERROR('37部門組替 (値)'!H40/'37部門組替 (値)'!H$42,0)</f>
        <v>0</v>
      </c>
      <c r="I40" s="262">
        <f>IFERROR('37部門組替 (値)'!I40/'37部門組替 (値)'!I$42,0)</f>
        <v>0</v>
      </c>
      <c r="J40" s="262">
        <f>IFERROR('37部門組替 (値)'!J40/'37部門組替 (値)'!J$42,0)</f>
        <v>0</v>
      </c>
      <c r="K40" s="262">
        <f>IFERROR('37部門組替 (値)'!K40/'37部門組替 (値)'!K$42,0)</f>
        <v>0</v>
      </c>
      <c r="L40" s="262">
        <f>IFERROR('37部門組替 (値)'!L40/'37部門組替 (値)'!L$42,0)</f>
        <v>0</v>
      </c>
      <c r="M40" s="262">
        <f>IFERROR('37部門組替 (値)'!M40/'37部門組替 (値)'!M$42,0)</f>
        <v>0</v>
      </c>
      <c r="N40" s="262">
        <f>IFERROR('37部門組替 (値)'!N40/'37部門組替 (値)'!N$42,0)</f>
        <v>0</v>
      </c>
      <c r="O40" s="262">
        <f>IFERROR('37部門組替 (値)'!O40/'37部門組替 (値)'!O$42,0)</f>
        <v>0</v>
      </c>
      <c r="P40" s="262">
        <f>IFERROR('37部門組替 (値)'!P40/'37部門組替 (値)'!P$42,0)</f>
        <v>0</v>
      </c>
      <c r="Q40" s="262">
        <f>IFERROR('37部門組替 (値)'!Q40/'37部門組替 (値)'!Q$42,0)</f>
        <v>0</v>
      </c>
      <c r="R40" s="262">
        <f>IFERROR('37部門組替 (値)'!R40/'37部門組替 (値)'!R$42,0)</f>
        <v>0</v>
      </c>
      <c r="S40" s="262">
        <f>IFERROR('37部門組替 (値)'!S40/'37部門組替 (値)'!S$42,0)</f>
        <v>0</v>
      </c>
      <c r="T40" s="262">
        <f>IFERROR('37部門組替 (値)'!T40/'37部門組替 (値)'!T$42,0)</f>
        <v>0</v>
      </c>
      <c r="U40" s="262">
        <f>IFERROR('37部門組替 (値)'!U40/'37部門組替 (値)'!U$42,0)</f>
        <v>0</v>
      </c>
      <c r="V40" s="262">
        <f>IFERROR('37部門組替 (値)'!V40/'37部門組替 (値)'!V$42,0)</f>
        <v>0</v>
      </c>
      <c r="W40" s="262">
        <f>IFERROR('37部門組替 (値)'!W40/'37部門組替 (値)'!W$42,0)</f>
        <v>0</v>
      </c>
      <c r="X40" s="262">
        <f>IFERROR('37部門組替 (値)'!X40/'37部門組替 (値)'!X$42,0)</f>
        <v>0</v>
      </c>
      <c r="Y40" s="262">
        <f>IFERROR('37部門組替 (値)'!Y40/'37部門組替 (値)'!Y$42,0)</f>
        <v>0</v>
      </c>
      <c r="Z40" s="262">
        <f>IFERROR('37部門組替 (値)'!Z40/'37部門組替 (値)'!Z$42,0)</f>
        <v>0</v>
      </c>
      <c r="AA40" s="262">
        <f>IFERROR('37部門組替 (値)'!AA40/'37部門組替 (値)'!AA$42,0)</f>
        <v>0</v>
      </c>
      <c r="AB40" s="262">
        <f>IFERROR('37部門組替 (値)'!AB40/'37部門組替 (値)'!AB$42,0)</f>
        <v>0</v>
      </c>
      <c r="AC40" s="262">
        <f>IFERROR('37部門組替 (値)'!AC40/'37部門組替 (値)'!AC$42,0)</f>
        <v>0</v>
      </c>
      <c r="AD40" s="262">
        <f>IFERROR('37部門組替 (値)'!AD40/'37部門組替 (値)'!AD$42,0)</f>
        <v>0</v>
      </c>
      <c r="AE40" s="262">
        <f>IFERROR('37部門組替 (値)'!AE40/'37部門組替 (値)'!AE$42,0)</f>
        <v>0</v>
      </c>
      <c r="AF40" s="262">
        <f>IFERROR('37部門組替 (値)'!AF40/'37部門組替 (値)'!AF$42,0)</f>
        <v>0</v>
      </c>
      <c r="AG40" s="262">
        <f>IFERROR('37部門組替 (値)'!AG40/'37部門組替 (値)'!AG$42,0)</f>
        <v>0</v>
      </c>
      <c r="AH40" s="262">
        <f>IFERROR('37部門組替 (値)'!AH40/'37部門組替 (値)'!AH$42,0)</f>
        <v>0</v>
      </c>
      <c r="AI40" s="262">
        <f>IFERROR('37部門組替 (値)'!AI40/'37部門組替 (値)'!AI$42,0)</f>
        <v>0</v>
      </c>
      <c r="AJ40" s="262">
        <f>IFERROR('37部門組替 (値)'!AJ40/'37部門組替 (値)'!AJ$42,0)</f>
        <v>0</v>
      </c>
      <c r="AK40" s="262">
        <f>IFERROR('37部門組替 (値)'!AK40/'37部門組替 (値)'!AK$42,0)</f>
        <v>0</v>
      </c>
      <c r="AL40" s="262">
        <f>IFERROR('37部門組替 (値)'!AL40/'37部門組替 (値)'!AL$42,0)</f>
        <v>0</v>
      </c>
      <c r="AM40" s="262">
        <f>IFERROR('37部門組替 (値)'!AM40/'37部門組替 (値)'!AM$42,0)</f>
        <v>0</v>
      </c>
      <c r="AN40" s="101"/>
      <c r="AO40" s="101"/>
    </row>
    <row r="41" spans="1:41">
      <c r="A41" s="122" t="s">
        <v>283</v>
      </c>
      <c r="B41" s="122" t="s">
        <v>47</v>
      </c>
      <c r="C41" s="262">
        <f>IFERROR('37部門組替 (値)'!C41/'37部門組替 (値)'!C$42,0)</f>
        <v>0</v>
      </c>
      <c r="D41" s="262">
        <f>IFERROR('37部門組替 (値)'!D41/'37部門組替 (値)'!D$42,0)</f>
        <v>0</v>
      </c>
      <c r="E41" s="262">
        <f>IFERROR('37部門組替 (値)'!E41/'37部門組替 (値)'!E$42,0)</f>
        <v>0</v>
      </c>
      <c r="F41" s="262">
        <f>IFERROR('37部門組替 (値)'!F41/'37部門組替 (値)'!F$42,0)</f>
        <v>0</v>
      </c>
      <c r="G41" s="262">
        <f>IFERROR('37部門組替 (値)'!G41/'37部門組替 (値)'!G$42,0)</f>
        <v>0</v>
      </c>
      <c r="H41" s="262">
        <f>IFERROR('37部門組替 (値)'!H41/'37部門組替 (値)'!H$42,0)</f>
        <v>0</v>
      </c>
      <c r="I41" s="262">
        <f>IFERROR('37部門組替 (値)'!I41/'37部門組替 (値)'!I$42,0)</f>
        <v>0</v>
      </c>
      <c r="J41" s="262">
        <f>IFERROR('37部門組替 (値)'!J41/'37部門組替 (値)'!J$42,0)</f>
        <v>0</v>
      </c>
      <c r="K41" s="262">
        <f>IFERROR('37部門組替 (値)'!K41/'37部門組替 (値)'!K$42,0)</f>
        <v>0</v>
      </c>
      <c r="L41" s="262">
        <f>IFERROR('37部門組替 (値)'!L41/'37部門組替 (値)'!L$42,0)</f>
        <v>0</v>
      </c>
      <c r="M41" s="262">
        <f>IFERROR('37部門組替 (値)'!M41/'37部門組替 (値)'!M$42,0)</f>
        <v>0</v>
      </c>
      <c r="N41" s="262">
        <f>IFERROR('37部門組替 (値)'!N41/'37部門組替 (値)'!N$42,0)</f>
        <v>0</v>
      </c>
      <c r="O41" s="262">
        <f>IFERROR('37部門組替 (値)'!O41/'37部門組替 (値)'!O$42,0)</f>
        <v>0</v>
      </c>
      <c r="P41" s="262">
        <f>IFERROR('37部門組替 (値)'!P41/'37部門組替 (値)'!P$42,0)</f>
        <v>0</v>
      </c>
      <c r="Q41" s="262">
        <f>IFERROR('37部門組替 (値)'!Q41/'37部門組替 (値)'!Q$42,0)</f>
        <v>0</v>
      </c>
      <c r="R41" s="262">
        <f>IFERROR('37部門組替 (値)'!R41/'37部門組替 (値)'!R$42,0)</f>
        <v>0</v>
      </c>
      <c r="S41" s="262">
        <f>IFERROR('37部門組替 (値)'!S41/'37部門組替 (値)'!S$42,0)</f>
        <v>0</v>
      </c>
      <c r="T41" s="262">
        <f>IFERROR('37部門組替 (値)'!T41/'37部門組替 (値)'!T$42,0)</f>
        <v>0</v>
      </c>
      <c r="U41" s="262">
        <f>IFERROR('37部門組替 (値)'!U41/'37部門組替 (値)'!U$42,0)</f>
        <v>0</v>
      </c>
      <c r="V41" s="262">
        <f>IFERROR('37部門組替 (値)'!V41/'37部門組替 (値)'!V$42,0)</f>
        <v>0</v>
      </c>
      <c r="W41" s="262">
        <f>IFERROR('37部門組替 (値)'!W41/'37部門組替 (値)'!W$42,0)</f>
        <v>0</v>
      </c>
      <c r="X41" s="262">
        <f>IFERROR('37部門組替 (値)'!X41/'37部門組替 (値)'!X$42,0)</f>
        <v>0</v>
      </c>
      <c r="Y41" s="262">
        <f>IFERROR('37部門組替 (値)'!Y41/'37部門組替 (値)'!Y$42,0)</f>
        <v>0</v>
      </c>
      <c r="Z41" s="262">
        <f>IFERROR('37部門組替 (値)'!Z41/'37部門組替 (値)'!Z$42,0)</f>
        <v>0</v>
      </c>
      <c r="AA41" s="262">
        <f>IFERROR('37部門組替 (値)'!AA41/'37部門組替 (値)'!AA$42,0)</f>
        <v>0</v>
      </c>
      <c r="AB41" s="262">
        <f>IFERROR('37部門組替 (値)'!AB41/'37部門組替 (値)'!AB$42,0)</f>
        <v>0</v>
      </c>
      <c r="AC41" s="262">
        <f>IFERROR('37部門組替 (値)'!AC41/'37部門組替 (値)'!AC$42,0)</f>
        <v>0</v>
      </c>
      <c r="AD41" s="262">
        <f>IFERROR('37部門組替 (値)'!AD41/'37部門組替 (値)'!AD$42,0)</f>
        <v>0</v>
      </c>
      <c r="AE41" s="262">
        <f>IFERROR('37部門組替 (値)'!AE41/'37部門組替 (値)'!AE$42,0)</f>
        <v>0</v>
      </c>
      <c r="AF41" s="262">
        <f>IFERROR('37部門組替 (値)'!AF41/'37部門組替 (値)'!AF$42,0)</f>
        <v>0</v>
      </c>
      <c r="AG41" s="262">
        <f>IFERROR('37部門組替 (値)'!AG41/'37部門組替 (値)'!AG$42,0)</f>
        <v>0</v>
      </c>
      <c r="AH41" s="262">
        <f>IFERROR('37部門組替 (値)'!AH41/'37部門組替 (値)'!AH$42,0)</f>
        <v>0</v>
      </c>
      <c r="AI41" s="262">
        <f>IFERROR('37部門組替 (値)'!AI41/'37部門組替 (値)'!AI$42,0)</f>
        <v>0</v>
      </c>
      <c r="AJ41" s="262">
        <f>IFERROR('37部門組替 (値)'!AJ41/'37部門組替 (値)'!AJ$42,0)</f>
        <v>0</v>
      </c>
      <c r="AK41" s="262">
        <f>IFERROR('37部門組替 (値)'!AK41/'37部門組替 (値)'!AK$42,0)</f>
        <v>0</v>
      </c>
      <c r="AL41" s="262">
        <f>IFERROR('37部門組替 (値)'!AL41/'37部門組替 (値)'!AL$42,0)</f>
        <v>0</v>
      </c>
      <c r="AM41" s="262">
        <f>IFERROR('37部門組替 (値)'!AM41/'37部門組替 (値)'!AM$42,0)</f>
        <v>0</v>
      </c>
      <c r="AN41" s="101"/>
      <c r="AO41" s="101"/>
    </row>
    <row r="42" spans="1:41">
      <c r="A42" s="122"/>
      <c r="B42" s="122" t="s">
        <v>347</v>
      </c>
      <c r="C42" s="262">
        <f>IFERROR('37部門組替 (値)'!C42/'37部門組替 (値)'!C$42,0)</f>
        <v>1</v>
      </c>
      <c r="D42" s="262">
        <f>IFERROR('37部門組替 (値)'!D42/'37部門組替 (値)'!D$42,0)</f>
        <v>1</v>
      </c>
      <c r="E42" s="262">
        <f>IFERROR('37部門組替 (値)'!E42/'37部門組替 (値)'!E$42,0)</f>
        <v>1</v>
      </c>
      <c r="F42" s="262">
        <f>IFERROR('37部門組替 (値)'!F42/'37部門組替 (値)'!F$42,0)</f>
        <v>1</v>
      </c>
      <c r="G42" s="262">
        <f>IFERROR('37部門組替 (値)'!G42/'37部門組替 (値)'!G$42,0)</f>
        <v>1</v>
      </c>
      <c r="H42" s="262">
        <f>IFERROR('37部門組替 (値)'!H42/'37部門組替 (値)'!H$42,0)</f>
        <v>1</v>
      </c>
      <c r="I42" s="262">
        <f>IFERROR('37部門組替 (値)'!I42/'37部門組替 (値)'!I$42,0)</f>
        <v>1</v>
      </c>
      <c r="J42" s="262">
        <f>IFERROR('37部門組替 (値)'!J42/'37部門組替 (値)'!J$42,0)</f>
        <v>1</v>
      </c>
      <c r="K42" s="262">
        <f>IFERROR('37部門組替 (値)'!K42/'37部門組替 (値)'!K$42,0)</f>
        <v>1</v>
      </c>
      <c r="L42" s="262">
        <f>IFERROR('37部門組替 (値)'!L42/'37部門組替 (値)'!L$42,0)</f>
        <v>1</v>
      </c>
      <c r="M42" s="262">
        <f>IFERROR('37部門組替 (値)'!M42/'37部門組替 (値)'!M$42,0)</f>
        <v>1</v>
      </c>
      <c r="N42" s="262">
        <f>IFERROR('37部門組替 (値)'!N42/'37部門組替 (値)'!N$42,0)</f>
        <v>1</v>
      </c>
      <c r="O42" s="262">
        <f>IFERROR('37部門組替 (値)'!O42/'37部門組替 (値)'!O$42,0)</f>
        <v>1</v>
      </c>
      <c r="P42" s="262">
        <f>IFERROR('37部門組替 (値)'!P42/'37部門組替 (値)'!P$42,0)</f>
        <v>1</v>
      </c>
      <c r="Q42" s="262">
        <f>IFERROR('37部門組替 (値)'!Q42/'37部門組替 (値)'!Q$42,0)</f>
        <v>1</v>
      </c>
      <c r="R42" s="262">
        <f>IFERROR('37部門組替 (値)'!R42/'37部門組替 (値)'!R$42,0)</f>
        <v>1</v>
      </c>
      <c r="S42" s="262">
        <f>IFERROR('37部門組替 (値)'!S42/'37部門組替 (値)'!S$42,0)</f>
        <v>1</v>
      </c>
      <c r="T42" s="262">
        <f>IFERROR('37部門組替 (値)'!T42/'37部門組替 (値)'!T$42,0)</f>
        <v>1</v>
      </c>
      <c r="U42" s="262">
        <f>IFERROR('37部門組替 (値)'!U42/'37部門組替 (値)'!U$42,0)</f>
        <v>1</v>
      </c>
      <c r="V42" s="262">
        <f>IFERROR('37部門組替 (値)'!V42/'37部門組替 (値)'!V$42,0)</f>
        <v>1</v>
      </c>
      <c r="W42" s="262">
        <f>IFERROR('37部門組替 (値)'!W42/'37部門組替 (値)'!W$42,0)</f>
        <v>1</v>
      </c>
      <c r="X42" s="262">
        <f>IFERROR('37部門組替 (値)'!X42/'37部門組替 (値)'!X$42,0)</f>
        <v>1</v>
      </c>
      <c r="Y42" s="262">
        <f>IFERROR('37部門組替 (値)'!Y42/'37部門組替 (値)'!Y$42,0)</f>
        <v>1</v>
      </c>
      <c r="Z42" s="262">
        <f>IFERROR('37部門組替 (値)'!Z42/'37部門組替 (値)'!Z$42,0)</f>
        <v>1</v>
      </c>
      <c r="AA42" s="262">
        <f>IFERROR('37部門組替 (値)'!AA42/'37部門組替 (値)'!AA$42,0)</f>
        <v>1</v>
      </c>
      <c r="AB42" s="262">
        <f>IFERROR('37部門組替 (値)'!AB42/'37部門組替 (値)'!AB$42,0)</f>
        <v>1</v>
      </c>
      <c r="AC42" s="262">
        <f>IFERROR('37部門組替 (値)'!AC42/'37部門組替 (値)'!AC$42,0)</f>
        <v>1</v>
      </c>
      <c r="AD42" s="262">
        <f>IFERROR('37部門組替 (値)'!AD42/'37部門組替 (値)'!AD$42,0)</f>
        <v>1</v>
      </c>
      <c r="AE42" s="262">
        <f>IFERROR('37部門組替 (値)'!AE42/'37部門組替 (値)'!AE$42,0)</f>
        <v>1</v>
      </c>
      <c r="AF42" s="262">
        <f>IFERROR('37部門組替 (値)'!AF42/'37部門組替 (値)'!AF$42,0)</f>
        <v>0</v>
      </c>
      <c r="AG42" s="262">
        <f>IFERROR('37部門組替 (値)'!AG42/'37部門組替 (値)'!AG$42,0)</f>
        <v>1</v>
      </c>
      <c r="AH42" s="262">
        <f>IFERROR('37部門組替 (値)'!AH42/'37部門組替 (値)'!AH$42,0)</f>
        <v>1</v>
      </c>
      <c r="AI42" s="262">
        <f>IFERROR('37部門組替 (値)'!AI42/'37部門組替 (値)'!AI$42,0)</f>
        <v>1</v>
      </c>
      <c r="AJ42" s="262">
        <f>IFERROR('37部門組替 (値)'!AJ42/'37部門組替 (値)'!AJ$42,0)</f>
        <v>1</v>
      </c>
      <c r="AK42" s="262">
        <f>IFERROR('37部門組替 (値)'!AK42/'37部門組替 (値)'!AK$42,0)</f>
        <v>1</v>
      </c>
      <c r="AL42" s="262">
        <f>IFERROR('37部門組替 (値)'!AL42/'37部門組替 (値)'!AL$42,0)</f>
        <v>0</v>
      </c>
      <c r="AM42" s="262">
        <f>IFERROR('37部門組替 (値)'!AM42/'37部門組替 (値)'!AM$42,0)</f>
        <v>1</v>
      </c>
      <c r="AN42" s="101"/>
      <c r="AO42" s="101"/>
    </row>
  </sheetData>
  <phoneticPr fontId="2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2FF4A-0ADA-4F75-BD48-E983215703F5}">
  <sheetPr codeName="Sheet9"/>
  <dimension ref="A1:AO42"/>
  <sheetViews>
    <sheetView zoomScaleNormal="100" workbookViewId="0"/>
  </sheetViews>
  <sheetFormatPr defaultRowHeight="13.5"/>
  <cols>
    <col min="1" max="1" width="11.375" customWidth="1"/>
    <col min="2" max="2" width="36.625" bestFit="1" customWidth="1"/>
    <col min="3" max="3" width="10.25" style="99" bestFit="1" customWidth="1"/>
    <col min="4" max="41" width="9.25" style="99" bestFit="1" customWidth="1"/>
  </cols>
  <sheetData>
    <row r="1" spans="1:41">
      <c r="B1" s="122" t="s">
        <v>467</v>
      </c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</row>
    <row r="2" spans="1:41">
      <c r="B2" s="122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61"/>
      <c r="X2" s="261"/>
      <c r="Y2" s="261"/>
      <c r="Z2" s="261"/>
      <c r="AA2" s="261"/>
      <c r="AB2" s="261"/>
      <c r="AC2" s="261"/>
      <c r="AD2" s="261"/>
      <c r="AE2" s="261"/>
      <c r="AF2" s="261"/>
      <c r="AG2" s="261"/>
      <c r="AH2" s="261"/>
      <c r="AI2" s="261"/>
      <c r="AJ2" s="261"/>
      <c r="AK2" s="261"/>
      <c r="AL2" s="261"/>
      <c r="AM2" s="261"/>
      <c r="AN2"/>
    </row>
    <row r="3" spans="1:41" ht="27">
      <c r="B3" s="122" t="s">
        <v>308</v>
      </c>
      <c r="C3" s="261" t="s">
        <v>309</v>
      </c>
      <c r="D3" s="261" t="s">
        <v>310</v>
      </c>
      <c r="E3" s="261" t="s">
        <v>311</v>
      </c>
      <c r="F3" s="261" t="s">
        <v>312</v>
      </c>
      <c r="G3" s="261" t="s">
        <v>313</v>
      </c>
      <c r="H3" s="261" t="s">
        <v>314</v>
      </c>
      <c r="I3" s="261" t="s">
        <v>315</v>
      </c>
      <c r="J3" s="261" t="s">
        <v>316</v>
      </c>
      <c r="K3" s="261" t="s">
        <v>317</v>
      </c>
      <c r="L3" s="261" t="s">
        <v>318</v>
      </c>
      <c r="M3" s="261" t="s">
        <v>319</v>
      </c>
      <c r="N3" s="261" t="s">
        <v>320</v>
      </c>
      <c r="O3" s="261" t="s">
        <v>321</v>
      </c>
      <c r="P3" s="261" t="s">
        <v>322</v>
      </c>
      <c r="Q3" s="261" t="s">
        <v>323</v>
      </c>
      <c r="R3" s="261" t="s">
        <v>324</v>
      </c>
      <c r="S3" s="261" t="s">
        <v>325</v>
      </c>
      <c r="T3" s="261" t="s">
        <v>326</v>
      </c>
      <c r="U3" s="261" t="s">
        <v>327</v>
      </c>
      <c r="V3" s="261" t="s">
        <v>328</v>
      </c>
      <c r="W3" s="261" t="s">
        <v>329</v>
      </c>
      <c r="X3" s="261" t="s">
        <v>330</v>
      </c>
      <c r="Y3" s="261" t="s">
        <v>331</v>
      </c>
      <c r="Z3" s="261" t="s">
        <v>332</v>
      </c>
      <c r="AA3" s="261" t="s">
        <v>333</v>
      </c>
      <c r="AB3" s="261" t="s">
        <v>334</v>
      </c>
      <c r="AC3" s="261" t="s">
        <v>335</v>
      </c>
      <c r="AD3" s="261" t="s">
        <v>336</v>
      </c>
      <c r="AE3" s="261" t="s">
        <v>337</v>
      </c>
      <c r="AF3" s="261" t="s">
        <v>338</v>
      </c>
      <c r="AG3" s="261" t="s">
        <v>339</v>
      </c>
      <c r="AH3" s="261" t="s">
        <v>340</v>
      </c>
      <c r="AI3" s="261" t="s">
        <v>341</v>
      </c>
      <c r="AJ3" s="261" t="s">
        <v>342</v>
      </c>
      <c r="AK3" s="261" t="s">
        <v>343</v>
      </c>
      <c r="AL3" s="261" t="s">
        <v>460</v>
      </c>
      <c r="AM3" s="261" t="s">
        <v>344</v>
      </c>
    </row>
    <row r="4" spans="1:41" ht="54">
      <c r="A4" t="s">
        <v>345</v>
      </c>
      <c r="B4" s="122" t="s">
        <v>346</v>
      </c>
      <c r="C4" s="261" t="s">
        <v>349</v>
      </c>
      <c r="D4" s="261" t="s">
        <v>31</v>
      </c>
      <c r="E4" s="261" t="s">
        <v>52</v>
      </c>
      <c r="F4" s="261" t="s">
        <v>32</v>
      </c>
      <c r="G4" s="261" t="s">
        <v>23</v>
      </c>
      <c r="H4" s="261" t="s">
        <v>33</v>
      </c>
      <c r="I4" s="261" t="s">
        <v>34</v>
      </c>
      <c r="J4" s="261" t="s">
        <v>350</v>
      </c>
      <c r="K4" s="261" t="s">
        <v>35</v>
      </c>
      <c r="L4" s="261" t="s">
        <v>36</v>
      </c>
      <c r="M4" s="261" t="s">
        <v>37</v>
      </c>
      <c r="N4" s="261" t="s">
        <v>38</v>
      </c>
      <c r="O4" s="261" t="s">
        <v>292</v>
      </c>
      <c r="P4" s="261" t="s">
        <v>293</v>
      </c>
      <c r="Q4" s="261" t="s">
        <v>294</v>
      </c>
      <c r="R4" s="261" t="s">
        <v>53</v>
      </c>
      <c r="S4" s="261" t="s">
        <v>29</v>
      </c>
      <c r="T4" s="261" t="s">
        <v>351</v>
      </c>
      <c r="U4" s="261" t="s">
        <v>39</v>
      </c>
      <c r="V4" s="261" t="s">
        <v>27</v>
      </c>
      <c r="W4" s="261" t="s">
        <v>30</v>
      </c>
      <c r="X4" s="261" t="s">
        <v>422</v>
      </c>
      <c r="Y4" s="261" t="s">
        <v>295</v>
      </c>
      <c r="Z4" s="261" t="s">
        <v>296</v>
      </c>
      <c r="AA4" s="261" t="s">
        <v>41</v>
      </c>
      <c r="AB4" s="261" t="s">
        <v>42</v>
      </c>
      <c r="AC4" s="261" t="s">
        <v>43</v>
      </c>
      <c r="AD4" s="261" t="s">
        <v>297</v>
      </c>
      <c r="AE4" s="261" t="s">
        <v>54</v>
      </c>
      <c r="AF4" s="261" t="s">
        <v>44</v>
      </c>
      <c r="AG4" s="261" t="s">
        <v>45</v>
      </c>
      <c r="AH4" s="261" t="s">
        <v>298</v>
      </c>
      <c r="AI4" s="261" t="s">
        <v>352</v>
      </c>
      <c r="AJ4" s="261" t="s">
        <v>24</v>
      </c>
      <c r="AK4" s="261" t="s">
        <v>25</v>
      </c>
      <c r="AL4" s="261" t="s">
        <v>46</v>
      </c>
      <c r="AM4" s="261" t="s">
        <v>47</v>
      </c>
    </row>
    <row r="5" spans="1:41">
      <c r="A5" t="s">
        <v>5</v>
      </c>
      <c r="B5" s="122" t="s">
        <v>349</v>
      </c>
      <c r="C5" s="260">
        <v>247.60000000000002</v>
      </c>
      <c r="D5" s="260">
        <v>0</v>
      </c>
      <c r="E5" s="260">
        <v>0</v>
      </c>
      <c r="F5" s="260">
        <v>0</v>
      </c>
      <c r="G5" s="260">
        <v>0</v>
      </c>
      <c r="H5" s="260">
        <v>0</v>
      </c>
      <c r="I5" s="260">
        <v>0</v>
      </c>
      <c r="J5" s="260">
        <v>0</v>
      </c>
      <c r="K5" s="260">
        <v>0</v>
      </c>
      <c r="L5" s="260">
        <v>0</v>
      </c>
      <c r="M5" s="260">
        <v>0</v>
      </c>
      <c r="N5" s="260">
        <v>0</v>
      </c>
      <c r="O5" s="260">
        <v>0</v>
      </c>
      <c r="P5" s="260">
        <v>0</v>
      </c>
      <c r="Q5" s="260">
        <v>0</v>
      </c>
      <c r="R5" s="260">
        <v>0</v>
      </c>
      <c r="S5" s="260">
        <v>0</v>
      </c>
      <c r="T5" s="260">
        <v>0</v>
      </c>
      <c r="U5" s="260">
        <v>0</v>
      </c>
      <c r="V5" s="260">
        <v>0</v>
      </c>
      <c r="W5" s="260">
        <v>0</v>
      </c>
      <c r="X5" s="260">
        <v>0</v>
      </c>
      <c r="Y5" s="260">
        <v>0</v>
      </c>
      <c r="Z5" s="260">
        <v>0</v>
      </c>
      <c r="AA5" s="260">
        <v>0</v>
      </c>
      <c r="AB5" s="260">
        <v>0</v>
      </c>
      <c r="AC5" s="260">
        <v>0</v>
      </c>
      <c r="AD5" s="260">
        <v>0</v>
      </c>
      <c r="AE5" s="260">
        <v>0</v>
      </c>
      <c r="AF5" s="260">
        <v>0</v>
      </c>
      <c r="AG5" s="260">
        <v>0</v>
      </c>
      <c r="AH5" s="260">
        <v>0</v>
      </c>
      <c r="AI5" s="260">
        <v>0</v>
      </c>
      <c r="AJ5" s="260">
        <v>0</v>
      </c>
      <c r="AK5" s="260">
        <v>55.2</v>
      </c>
      <c r="AL5" s="260">
        <v>0</v>
      </c>
      <c r="AM5" s="260">
        <v>0</v>
      </c>
      <c r="AN5" s="100"/>
      <c r="AO5" s="100"/>
    </row>
    <row r="6" spans="1:41">
      <c r="A6" t="s">
        <v>6</v>
      </c>
      <c r="B6" s="122" t="s">
        <v>31</v>
      </c>
      <c r="C6" s="260">
        <v>0</v>
      </c>
      <c r="D6" s="260">
        <v>0</v>
      </c>
      <c r="E6" s="260">
        <v>0</v>
      </c>
      <c r="F6" s="260">
        <v>0</v>
      </c>
      <c r="G6" s="260">
        <v>0</v>
      </c>
      <c r="H6" s="260">
        <v>0</v>
      </c>
      <c r="I6" s="260">
        <v>0</v>
      </c>
      <c r="J6" s="260">
        <v>0</v>
      </c>
      <c r="K6" s="260">
        <v>0</v>
      </c>
      <c r="L6" s="260">
        <v>0</v>
      </c>
      <c r="M6" s="260">
        <v>0</v>
      </c>
      <c r="N6" s="260">
        <v>0</v>
      </c>
      <c r="O6" s="260">
        <v>0</v>
      </c>
      <c r="P6" s="260">
        <v>0</v>
      </c>
      <c r="Q6" s="260">
        <v>0</v>
      </c>
      <c r="R6" s="260">
        <v>0</v>
      </c>
      <c r="S6" s="260">
        <v>0</v>
      </c>
      <c r="T6" s="260">
        <v>0</v>
      </c>
      <c r="U6" s="260">
        <v>0</v>
      </c>
      <c r="V6" s="260">
        <v>0</v>
      </c>
      <c r="W6" s="260">
        <v>0</v>
      </c>
      <c r="X6" s="260">
        <v>0</v>
      </c>
      <c r="Y6" s="260">
        <v>0</v>
      </c>
      <c r="Z6" s="260">
        <v>0</v>
      </c>
      <c r="AA6" s="260">
        <v>0</v>
      </c>
      <c r="AB6" s="260">
        <v>0</v>
      </c>
      <c r="AC6" s="260">
        <v>0</v>
      </c>
      <c r="AD6" s="260">
        <v>0</v>
      </c>
      <c r="AE6" s="260">
        <v>0</v>
      </c>
      <c r="AF6" s="260">
        <v>0</v>
      </c>
      <c r="AG6" s="260">
        <v>0</v>
      </c>
      <c r="AH6" s="260">
        <v>0</v>
      </c>
      <c r="AI6" s="260">
        <v>0</v>
      </c>
      <c r="AJ6" s="260">
        <v>0</v>
      </c>
      <c r="AK6" s="260">
        <v>0</v>
      </c>
      <c r="AL6" s="260">
        <v>0</v>
      </c>
      <c r="AM6" s="260">
        <v>0</v>
      </c>
      <c r="AN6" s="100"/>
      <c r="AO6" s="100"/>
    </row>
    <row r="7" spans="1:41">
      <c r="A7" t="s">
        <v>7</v>
      </c>
      <c r="B7" s="122" t="s">
        <v>52</v>
      </c>
      <c r="C7" s="260">
        <v>0</v>
      </c>
      <c r="D7" s="260">
        <v>0</v>
      </c>
      <c r="E7" s="260">
        <v>0</v>
      </c>
      <c r="F7" s="260">
        <v>0</v>
      </c>
      <c r="G7" s="260">
        <v>0</v>
      </c>
      <c r="H7" s="260">
        <v>0</v>
      </c>
      <c r="I7" s="260">
        <v>0</v>
      </c>
      <c r="J7" s="260">
        <v>0</v>
      </c>
      <c r="K7" s="260">
        <v>0</v>
      </c>
      <c r="L7" s="260">
        <v>0</v>
      </c>
      <c r="M7" s="260">
        <v>0</v>
      </c>
      <c r="N7" s="260">
        <v>0</v>
      </c>
      <c r="O7" s="260">
        <v>0</v>
      </c>
      <c r="P7" s="260">
        <v>0</v>
      </c>
      <c r="Q7" s="260">
        <v>0</v>
      </c>
      <c r="R7" s="260">
        <v>0</v>
      </c>
      <c r="S7" s="260">
        <v>0</v>
      </c>
      <c r="T7" s="260">
        <v>0</v>
      </c>
      <c r="U7" s="260">
        <v>0</v>
      </c>
      <c r="V7" s="260">
        <v>0</v>
      </c>
      <c r="W7" s="260">
        <v>0</v>
      </c>
      <c r="X7" s="260">
        <v>0</v>
      </c>
      <c r="Y7" s="260">
        <v>0</v>
      </c>
      <c r="Z7" s="260">
        <v>0</v>
      </c>
      <c r="AA7" s="260">
        <v>0</v>
      </c>
      <c r="AB7" s="260">
        <v>0</v>
      </c>
      <c r="AC7" s="260">
        <v>0</v>
      </c>
      <c r="AD7" s="260">
        <v>0</v>
      </c>
      <c r="AE7" s="260">
        <v>0</v>
      </c>
      <c r="AF7" s="260">
        <v>0</v>
      </c>
      <c r="AG7" s="260">
        <v>0</v>
      </c>
      <c r="AH7" s="260">
        <v>0</v>
      </c>
      <c r="AI7" s="260">
        <v>0</v>
      </c>
      <c r="AJ7" s="260">
        <v>0</v>
      </c>
      <c r="AK7" s="260">
        <v>0</v>
      </c>
      <c r="AL7" s="260">
        <v>0</v>
      </c>
      <c r="AM7" s="260">
        <v>0</v>
      </c>
      <c r="AN7" s="100"/>
      <c r="AO7" s="100"/>
    </row>
    <row r="8" spans="1:41">
      <c r="A8" t="s">
        <v>8</v>
      </c>
      <c r="B8" s="122" t="s">
        <v>32</v>
      </c>
      <c r="C8" s="260">
        <v>10.199999999999999</v>
      </c>
      <c r="D8" s="260">
        <v>0.1</v>
      </c>
      <c r="E8" s="260">
        <v>2.2999999999999998</v>
      </c>
      <c r="F8" s="260">
        <v>2.9</v>
      </c>
      <c r="G8" s="260">
        <v>2.2000000000000002</v>
      </c>
      <c r="H8" s="260">
        <v>0.2</v>
      </c>
      <c r="I8" s="260">
        <v>0</v>
      </c>
      <c r="J8" s="260">
        <v>1.2</v>
      </c>
      <c r="K8" s="260">
        <v>0.9</v>
      </c>
      <c r="L8" s="260">
        <v>0.3</v>
      </c>
      <c r="M8" s="260">
        <v>0.2</v>
      </c>
      <c r="N8" s="260">
        <v>2.6</v>
      </c>
      <c r="O8" s="260">
        <v>1.2</v>
      </c>
      <c r="P8" s="260">
        <v>1.1000000000000001</v>
      </c>
      <c r="Q8" s="260">
        <v>0.8</v>
      </c>
      <c r="R8" s="260">
        <v>0.6</v>
      </c>
      <c r="S8" s="260">
        <v>0.8</v>
      </c>
      <c r="T8" s="260">
        <v>0.5</v>
      </c>
      <c r="U8" s="260">
        <v>0.9</v>
      </c>
      <c r="V8" s="260">
        <v>2.6</v>
      </c>
      <c r="W8" s="260">
        <v>4.2</v>
      </c>
      <c r="X8" s="260">
        <v>0.1</v>
      </c>
      <c r="Y8" s="260">
        <v>0</v>
      </c>
      <c r="Z8" s="260">
        <v>0.3</v>
      </c>
      <c r="AA8" s="260">
        <v>3.1</v>
      </c>
      <c r="AB8" s="260">
        <v>3</v>
      </c>
      <c r="AC8" s="260">
        <v>8.5</v>
      </c>
      <c r="AD8" s="260">
        <v>4</v>
      </c>
      <c r="AE8" s="260">
        <v>2.2000000000000002</v>
      </c>
      <c r="AF8" s="260">
        <v>0</v>
      </c>
      <c r="AG8" s="260">
        <v>0.9</v>
      </c>
      <c r="AH8" s="260">
        <v>12.1</v>
      </c>
      <c r="AI8" s="260">
        <v>0.1</v>
      </c>
      <c r="AJ8" s="260">
        <v>167</v>
      </c>
      <c r="AK8" s="260">
        <v>24.700000000000003</v>
      </c>
      <c r="AL8" s="260">
        <v>0</v>
      </c>
      <c r="AM8" s="260">
        <v>0.4</v>
      </c>
      <c r="AN8" s="100"/>
      <c r="AO8" s="100"/>
    </row>
    <row r="9" spans="1:41">
      <c r="A9" t="s">
        <v>9</v>
      </c>
      <c r="B9" s="122" t="s">
        <v>23</v>
      </c>
      <c r="C9" s="260">
        <v>0.79999999999999993</v>
      </c>
      <c r="D9" s="260">
        <v>0.4</v>
      </c>
      <c r="E9" s="260">
        <v>8.1</v>
      </c>
      <c r="F9" s="260">
        <v>7.8</v>
      </c>
      <c r="G9" s="260">
        <v>6.3000000000000007</v>
      </c>
      <c r="H9" s="260">
        <v>5</v>
      </c>
      <c r="I9" s="260">
        <v>0.4</v>
      </c>
      <c r="J9" s="260">
        <v>4.3000000000000007</v>
      </c>
      <c r="K9" s="260">
        <v>2.7</v>
      </c>
      <c r="L9" s="260">
        <v>1.8</v>
      </c>
      <c r="M9" s="260">
        <v>0.89999999999999991</v>
      </c>
      <c r="N9" s="260">
        <v>7.1</v>
      </c>
      <c r="O9" s="260">
        <v>3.4000000000000004</v>
      </c>
      <c r="P9" s="260">
        <v>3.3000000000000003</v>
      </c>
      <c r="Q9" s="260">
        <v>3.6</v>
      </c>
      <c r="R9" s="260">
        <v>2.2000000000000002</v>
      </c>
      <c r="S9" s="260">
        <v>3.3</v>
      </c>
      <c r="T9" s="260">
        <v>2.5</v>
      </c>
      <c r="U9" s="260">
        <v>4.7</v>
      </c>
      <c r="V9" s="260">
        <v>16.299999999999997</v>
      </c>
      <c r="W9" s="260">
        <v>4.4000000000000004</v>
      </c>
      <c r="X9" s="260">
        <v>0.60000000000000009</v>
      </c>
      <c r="Y9" s="260">
        <v>0</v>
      </c>
      <c r="Z9" s="260">
        <v>0.89999999999999991</v>
      </c>
      <c r="AA9" s="260">
        <v>50.399999999999991</v>
      </c>
      <c r="AB9" s="260">
        <v>15.899999999999999</v>
      </c>
      <c r="AC9" s="260">
        <v>24.999999999999996</v>
      </c>
      <c r="AD9" s="260">
        <v>13.4</v>
      </c>
      <c r="AE9" s="260">
        <v>9.8999999999999986</v>
      </c>
      <c r="AF9" s="260">
        <v>0</v>
      </c>
      <c r="AG9" s="260">
        <v>9.5</v>
      </c>
      <c r="AH9" s="260">
        <v>27.200000000000003</v>
      </c>
      <c r="AI9" s="260">
        <v>0.5</v>
      </c>
      <c r="AJ9" s="260">
        <v>38.5</v>
      </c>
      <c r="AK9" s="260">
        <v>27.8</v>
      </c>
      <c r="AL9" s="260">
        <v>0</v>
      </c>
      <c r="AM9" s="260">
        <v>1</v>
      </c>
      <c r="AN9" s="100"/>
      <c r="AO9" s="100"/>
    </row>
    <row r="10" spans="1:41">
      <c r="A10" t="s">
        <v>10</v>
      </c>
      <c r="B10" s="122" t="s">
        <v>33</v>
      </c>
      <c r="C10" s="260">
        <v>0</v>
      </c>
      <c r="D10" s="260">
        <v>0</v>
      </c>
      <c r="E10" s="260">
        <v>0</v>
      </c>
      <c r="F10" s="260">
        <v>0</v>
      </c>
      <c r="G10" s="260">
        <v>0</v>
      </c>
      <c r="H10" s="260">
        <v>0</v>
      </c>
      <c r="I10" s="260">
        <v>0</v>
      </c>
      <c r="J10" s="260">
        <v>0</v>
      </c>
      <c r="K10" s="260">
        <v>0</v>
      </c>
      <c r="L10" s="260">
        <v>0</v>
      </c>
      <c r="M10" s="260">
        <v>0</v>
      </c>
      <c r="N10" s="260">
        <v>0</v>
      </c>
      <c r="O10" s="260">
        <v>0</v>
      </c>
      <c r="P10" s="260">
        <v>0</v>
      </c>
      <c r="Q10" s="260">
        <v>0</v>
      </c>
      <c r="R10" s="260">
        <v>0</v>
      </c>
      <c r="S10" s="260">
        <v>0</v>
      </c>
      <c r="T10" s="260">
        <v>0</v>
      </c>
      <c r="U10" s="260">
        <v>0</v>
      </c>
      <c r="V10" s="260">
        <v>0</v>
      </c>
      <c r="W10" s="260">
        <v>0</v>
      </c>
      <c r="X10" s="260">
        <v>0</v>
      </c>
      <c r="Y10" s="260">
        <v>0</v>
      </c>
      <c r="Z10" s="260">
        <v>0</v>
      </c>
      <c r="AA10" s="260">
        <v>0</v>
      </c>
      <c r="AB10" s="260">
        <v>0</v>
      </c>
      <c r="AC10" s="260">
        <v>0</v>
      </c>
      <c r="AD10" s="260">
        <v>0</v>
      </c>
      <c r="AE10" s="260">
        <v>0</v>
      </c>
      <c r="AF10" s="260">
        <v>0</v>
      </c>
      <c r="AG10" s="260">
        <v>0</v>
      </c>
      <c r="AH10" s="260">
        <v>0</v>
      </c>
      <c r="AI10" s="260">
        <v>0</v>
      </c>
      <c r="AJ10" s="260">
        <v>0</v>
      </c>
      <c r="AK10" s="260">
        <v>0</v>
      </c>
      <c r="AL10" s="260">
        <v>0</v>
      </c>
      <c r="AM10" s="260">
        <v>0</v>
      </c>
      <c r="AN10" s="100"/>
      <c r="AO10" s="100"/>
    </row>
    <row r="11" spans="1:41">
      <c r="A11" t="s">
        <v>11</v>
      </c>
      <c r="B11" s="122" t="s">
        <v>34</v>
      </c>
      <c r="C11" s="260">
        <v>0</v>
      </c>
      <c r="D11" s="260">
        <v>0</v>
      </c>
      <c r="E11" s="260">
        <v>0</v>
      </c>
      <c r="F11" s="260">
        <v>0</v>
      </c>
      <c r="G11" s="260">
        <v>0</v>
      </c>
      <c r="H11" s="260">
        <v>0</v>
      </c>
      <c r="I11" s="260">
        <v>0</v>
      </c>
      <c r="J11" s="260">
        <v>0</v>
      </c>
      <c r="K11" s="260">
        <v>0</v>
      </c>
      <c r="L11" s="260">
        <v>0</v>
      </c>
      <c r="M11" s="260">
        <v>0</v>
      </c>
      <c r="N11" s="260">
        <v>0</v>
      </c>
      <c r="O11" s="260">
        <v>0</v>
      </c>
      <c r="P11" s="260">
        <v>0</v>
      </c>
      <c r="Q11" s="260">
        <v>0</v>
      </c>
      <c r="R11" s="260">
        <v>0</v>
      </c>
      <c r="S11" s="260">
        <v>0</v>
      </c>
      <c r="T11" s="260">
        <v>0</v>
      </c>
      <c r="U11" s="260">
        <v>0</v>
      </c>
      <c r="V11" s="260">
        <v>0</v>
      </c>
      <c r="W11" s="260">
        <v>0</v>
      </c>
      <c r="X11" s="260">
        <v>0</v>
      </c>
      <c r="Y11" s="260">
        <v>0</v>
      </c>
      <c r="Z11" s="260">
        <v>0</v>
      </c>
      <c r="AA11" s="260">
        <v>0</v>
      </c>
      <c r="AB11" s="260">
        <v>0</v>
      </c>
      <c r="AC11" s="260">
        <v>0</v>
      </c>
      <c r="AD11" s="260">
        <v>0</v>
      </c>
      <c r="AE11" s="260">
        <v>0</v>
      </c>
      <c r="AF11" s="260">
        <v>0</v>
      </c>
      <c r="AG11" s="260">
        <v>0</v>
      </c>
      <c r="AH11" s="260">
        <v>0</v>
      </c>
      <c r="AI11" s="260">
        <v>0</v>
      </c>
      <c r="AJ11" s="260">
        <v>0</v>
      </c>
      <c r="AK11" s="260">
        <v>0</v>
      </c>
      <c r="AL11" s="260">
        <v>0</v>
      </c>
      <c r="AM11" s="260">
        <v>0</v>
      </c>
      <c r="AN11" s="100"/>
      <c r="AO11" s="100"/>
    </row>
    <row r="12" spans="1:41">
      <c r="A12" t="s">
        <v>12</v>
      </c>
      <c r="B12" s="122" t="s">
        <v>350</v>
      </c>
      <c r="C12" s="260">
        <v>0</v>
      </c>
      <c r="D12" s="260">
        <v>0</v>
      </c>
      <c r="E12" s="260">
        <v>0</v>
      </c>
      <c r="F12" s="260">
        <v>0</v>
      </c>
      <c r="G12" s="260">
        <v>0</v>
      </c>
      <c r="H12" s="260">
        <v>0</v>
      </c>
      <c r="I12" s="260">
        <v>0</v>
      </c>
      <c r="J12" s="260">
        <v>0</v>
      </c>
      <c r="K12" s="260">
        <v>0</v>
      </c>
      <c r="L12" s="260">
        <v>0</v>
      </c>
      <c r="M12" s="260">
        <v>0</v>
      </c>
      <c r="N12" s="260">
        <v>0</v>
      </c>
      <c r="O12" s="260">
        <v>0</v>
      </c>
      <c r="P12" s="260">
        <v>0</v>
      </c>
      <c r="Q12" s="260">
        <v>0</v>
      </c>
      <c r="R12" s="260">
        <v>0</v>
      </c>
      <c r="S12" s="260">
        <v>0</v>
      </c>
      <c r="T12" s="260">
        <v>0</v>
      </c>
      <c r="U12" s="260">
        <v>0</v>
      </c>
      <c r="V12" s="260">
        <v>0</v>
      </c>
      <c r="W12" s="260">
        <v>0</v>
      </c>
      <c r="X12" s="260">
        <v>0</v>
      </c>
      <c r="Y12" s="260">
        <v>0</v>
      </c>
      <c r="Z12" s="260">
        <v>0</v>
      </c>
      <c r="AA12" s="260">
        <v>0</v>
      </c>
      <c r="AB12" s="260">
        <v>0</v>
      </c>
      <c r="AC12" s="260">
        <v>0</v>
      </c>
      <c r="AD12" s="260">
        <v>0</v>
      </c>
      <c r="AE12" s="260">
        <v>0</v>
      </c>
      <c r="AF12" s="260">
        <v>0</v>
      </c>
      <c r="AG12" s="260">
        <v>0</v>
      </c>
      <c r="AH12" s="260">
        <v>0</v>
      </c>
      <c r="AI12" s="260">
        <v>0</v>
      </c>
      <c r="AJ12" s="260">
        <v>0</v>
      </c>
      <c r="AK12" s="260">
        <v>0</v>
      </c>
      <c r="AL12" s="260">
        <v>0</v>
      </c>
      <c r="AM12" s="260">
        <v>0</v>
      </c>
      <c r="AN12" s="100"/>
      <c r="AO12" s="100"/>
    </row>
    <row r="13" spans="1:41">
      <c r="A13" t="s">
        <v>13</v>
      </c>
      <c r="B13" s="122" t="s">
        <v>35</v>
      </c>
      <c r="C13" s="260">
        <v>0</v>
      </c>
      <c r="D13" s="260">
        <v>0</v>
      </c>
      <c r="E13" s="260">
        <v>0</v>
      </c>
      <c r="F13" s="260">
        <v>0</v>
      </c>
      <c r="G13" s="260">
        <v>0</v>
      </c>
      <c r="H13" s="260">
        <v>0</v>
      </c>
      <c r="I13" s="260">
        <v>0</v>
      </c>
      <c r="J13" s="260">
        <v>0</v>
      </c>
      <c r="K13" s="260">
        <v>0</v>
      </c>
      <c r="L13" s="260">
        <v>0</v>
      </c>
      <c r="M13" s="260">
        <v>0</v>
      </c>
      <c r="N13" s="260">
        <v>0</v>
      </c>
      <c r="O13" s="260">
        <v>0</v>
      </c>
      <c r="P13" s="260">
        <v>0</v>
      </c>
      <c r="Q13" s="260">
        <v>0</v>
      </c>
      <c r="R13" s="260">
        <v>0</v>
      </c>
      <c r="S13" s="260">
        <v>0</v>
      </c>
      <c r="T13" s="260">
        <v>0</v>
      </c>
      <c r="U13" s="260">
        <v>0</v>
      </c>
      <c r="V13" s="260">
        <v>0</v>
      </c>
      <c r="W13" s="260">
        <v>0</v>
      </c>
      <c r="X13" s="260">
        <v>0</v>
      </c>
      <c r="Y13" s="260">
        <v>0</v>
      </c>
      <c r="Z13" s="260">
        <v>0</v>
      </c>
      <c r="AA13" s="260">
        <v>0</v>
      </c>
      <c r="AB13" s="260">
        <v>0</v>
      </c>
      <c r="AC13" s="260">
        <v>0</v>
      </c>
      <c r="AD13" s="260">
        <v>0</v>
      </c>
      <c r="AE13" s="260">
        <v>0</v>
      </c>
      <c r="AF13" s="260">
        <v>0</v>
      </c>
      <c r="AG13" s="260">
        <v>0</v>
      </c>
      <c r="AH13" s="260">
        <v>0</v>
      </c>
      <c r="AI13" s="260">
        <v>0</v>
      </c>
      <c r="AJ13" s="260">
        <v>0</v>
      </c>
      <c r="AK13" s="260">
        <v>0</v>
      </c>
      <c r="AL13" s="260">
        <v>0</v>
      </c>
      <c r="AM13" s="260">
        <v>0</v>
      </c>
      <c r="AN13" s="100"/>
      <c r="AO13" s="100"/>
    </row>
    <row r="14" spans="1:41">
      <c r="A14" t="s">
        <v>14</v>
      </c>
      <c r="B14" s="122" t="s">
        <v>36</v>
      </c>
      <c r="C14" s="260">
        <v>0</v>
      </c>
      <c r="D14" s="260">
        <v>0</v>
      </c>
      <c r="E14" s="260">
        <v>0</v>
      </c>
      <c r="F14" s="260">
        <v>0</v>
      </c>
      <c r="G14" s="260">
        <v>0</v>
      </c>
      <c r="H14" s="260">
        <v>0</v>
      </c>
      <c r="I14" s="260">
        <v>0</v>
      </c>
      <c r="J14" s="260">
        <v>0</v>
      </c>
      <c r="K14" s="260">
        <v>0</v>
      </c>
      <c r="L14" s="260">
        <v>0</v>
      </c>
      <c r="M14" s="260">
        <v>0</v>
      </c>
      <c r="N14" s="260">
        <v>0</v>
      </c>
      <c r="O14" s="260">
        <v>0</v>
      </c>
      <c r="P14" s="260">
        <v>0</v>
      </c>
      <c r="Q14" s="260">
        <v>0</v>
      </c>
      <c r="R14" s="260">
        <v>0</v>
      </c>
      <c r="S14" s="260">
        <v>0</v>
      </c>
      <c r="T14" s="260">
        <v>0</v>
      </c>
      <c r="U14" s="260">
        <v>0</v>
      </c>
      <c r="V14" s="260">
        <v>0</v>
      </c>
      <c r="W14" s="260">
        <v>0</v>
      </c>
      <c r="X14" s="260">
        <v>0</v>
      </c>
      <c r="Y14" s="260">
        <v>0</v>
      </c>
      <c r="Z14" s="260">
        <v>0</v>
      </c>
      <c r="AA14" s="260">
        <v>0</v>
      </c>
      <c r="AB14" s="260">
        <v>0</v>
      </c>
      <c r="AC14" s="260">
        <v>0</v>
      </c>
      <c r="AD14" s="260">
        <v>0</v>
      </c>
      <c r="AE14" s="260">
        <v>0</v>
      </c>
      <c r="AF14" s="260">
        <v>0</v>
      </c>
      <c r="AG14" s="260">
        <v>0</v>
      </c>
      <c r="AH14" s="260">
        <v>0</v>
      </c>
      <c r="AI14" s="260">
        <v>0</v>
      </c>
      <c r="AJ14" s="260">
        <v>0</v>
      </c>
      <c r="AK14" s="260">
        <v>0</v>
      </c>
      <c r="AL14" s="260">
        <v>0</v>
      </c>
      <c r="AM14" s="260">
        <v>0</v>
      </c>
      <c r="AN14" s="100"/>
      <c r="AO14" s="100"/>
    </row>
    <row r="15" spans="1:41">
      <c r="A15" t="s">
        <v>15</v>
      </c>
      <c r="B15" s="122" t="s">
        <v>37</v>
      </c>
      <c r="C15" s="260">
        <v>0</v>
      </c>
      <c r="D15" s="260">
        <v>0</v>
      </c>
      <c r="E15" s="260">
        <v>0</v>
      </c>
      <c r="F15" s="260">
        <v>0</v>
      </c>
      <c r="G15" s="260">
        <v>0</v>
      </c>
      <c r="H15" s="260">
        <v>0</v>
      </c>
      <c r="I15" s="260">
        <v>0</v>
      </c>
      <c r="J15" s="260">
        <v>0</v>
      </c>
      <c r="K15" s="260">
        <v>0</v>
      </c>
      <c r="L15" s="260">
        <v>0</v>
      </c>
      <c r="M15" s="260">
        <v>0</v>
      </c>
      <c r="N15" s="260">
        <v>0</v>
      </c>
      <c r="O15" s="260">
        <v>0</v>
      </c>
      <c r="P15" s="260">
        <v>0</v>
      </c>
      <c r="Q15" s="260">
        <v>0</v>
      </c>
      <c r="R15" s="260">
        <v>0</v>
      </c>
      <c r="S15" s="260">
        <v>0</v>
      </c>
      <c r="T15" s="260">
        <v>0</v>
      </c>
      <c r="U15" s="260">
        <v>0</v>
      </c>
      <c r="V15" s="260">
        <v>0</v>
      </c>
      <c r="W15" s="260">
        <v>0</v>
      </c>
      <c r="X15" s="260">
        <v>193.4</v>
      </c>
      <c r="Y15" s="260">
        <v>0</v>
      </c>
      <c r="Z15" s="260">
        <v>0</v>
      </c>
      <c r="AA15" s="260">
        <v>0</v>
      </c>
      <c r="AB15" s="260">
        <v>0</v>
      </c>
      <c r="AC15" s="260">
        <v>0</v>
      </c>
      <c r="AD15" s="260">
        <v>0</v>
      </c>
      <c r="AE15" s="260">
        <v>0</v>
      </c>
      <c r="AF15" s="260">
        <v>0</v>
      </c>
      <c r="AG15" s="260">
        <v>0</v>
      </c>
      <c r="AH15" s="260">
        <v>0</v>
      </c>
      <c r="AI15" s="260">
        <v>0</v>
      </c>
      <c r="AJ15" s="260">
        <v>0</v>
      </c>
      <c r="AK15" s="260">
        <v>0</v>
      </c>
      <c r="AL15" s="260">
        <v>0</v>
      </c>
      <c r="AM15" s="260">
        <v>0</v>
      </c>
      <c r="AN15" s="100"/>
      <c r="AO15" s="100"/>
    </row>
    <row r="16" spans="1:41">
      <c r="A16" t="s">
        <v>16</v>
      </c>
      <c r="B16" s="122" t="s">
        <v>38</v>
      </c>
      <c r="C16" s="260">
        <v>1.1000000000000001</v>
      </c>
      <c r="D16" s="260">
        <v>0.60000000000000009</v>
      </c>
      <c r="E16" s="260">
        <v>28.599999999999998</v>
      </c>
      <c r="F16" s="260">
        <v>12.7</v>
      </c>
      <c r="G16" s="260">
        <v>10.8</v>
      </c>
      <c r="H16" s="260">
        <v>1.1000000000000001</v>
      </c>
      <c r="I16" s="260">
        <v>0.2</v>
      </c>
      <c r="J16" s="260">
        <v>6</v>
      </c>
      <c r="K16" s="260">
        <v>4.4000000000000004</v>
      </c>
      <c r="L16" s="260">
        <v>1.7</v>
      </c>
      <c r="M16" s="260">
        <v>1</v>
      </c>
      <c r="N16" s="260">
        <v>23.2</v>
      </c>
      <c r="O16" s="260">
        <v>6</v>
      </c>
      <c r="P16" s="260">
        <v>5.4</v>
      </c>
      <c r="Q16" s="260">
        <v>3.8</v>
      </c>
      <c r="R16" s="260">
        <v>2.8</v>
      </c>
      <c r="S16" s="260">
        <v>4</v>
      </c>
      <c r="T16" s="260">
        <v>2.4</v>
      </c>
      <c r="U16" s="260">
        <v>5</v>
      </c>
      <c r="V16" s="260">
        <v>13.2</v>
      </c>
      <c r="W16" s="260">
        <v>7.8999999999999995</v>
      </c>
      <c r="X16" s="260">
        <v>0.7</v>
      </c>
      <c r="Y16" s="260">
        <v>0</v>
      </c>
      <c r="Z16" s="260">
        <v>0.89999999999999991</v>
      </c>
      <c r="AA16" s="260">
        <v>38.4</v>
      </c>
      <c r="AB16" s="260">
        <v>12.7</v>
      </c>
      <c r="AC16" s="260">
        <v>28.7</v>
      </c>
      <c r="AD16" s="260">
        <v>20</v>
      </c>
      <c r="AE16" s="260">
        <v>9.8999999999999986</v>
      </c>
      <c r="AF16" s="260">
        <v>0</v>
      </c>
      <c r="AG16" s="260">
        <v>8</v>
      </c>
      <c r="AH16" s="260">
        <v>22.799999999999997</v>
      </c>
      <c r="AI16" s="260">
        <v>0.5</v>
      </c>
      <c r="AJ16" s="260">
        <v>48.4</v>
      </c>
      <c r="AK16" s="260">
        <v>82</v>
      </c>
      <c r="AL16" s="260">
        <v>0</v>
      </c>
      <c r="AM16" s="260">
        <v>1.9</v>
      </c>
      <c r="AN16" s="100"/>
      <c r="AO16" s="100"/>
    </row>
    <row r="17" spans="1:41">
      <c r="A17" t="s">
        <v>17</v>
      </c>
      <c r="B17" s="122" t="s">
        <v>292</v>
      </c>
      <c r="C17" s="260">
        <v>59.2</v>
      </c>
      <c r="D17" s="260">
        <v>10.899999999999999</v>
      </c>
      <c r="E17" s="260">
        <v>201.7</v>
      </c>
      <c r="F17" s="260">
        <v>19.8</v>
      </c>
      <c r="G17" s="260">
        <v>52.9</v>
      </c>
      <c r="H17" s="260">
        <v>188.20000000000002</v>
      </c>
      <c r="I17" s="260">
        <v>43.199999999999996</v>
      </c>
      <c r="J17" s="260">
        <v>28.7</v>
      </c>
      <c r="K17" s="260">
        <v>31.999999999999996</v>
      </c>
      <c r="L17" s="260">
        <v>127.60000000000001</v>
      </c>
      <c r="M17" s="260">
        <v>49.5</v>
      </c>
      <c r="N17" s="260">
        <v>19</v>
      </c>
      <c r="O17" s="260">
        <v>288.7</v>
      </c>
      <c r="P17" s="260">
        <v>252.5</v>
      </c>
      <c r="Q17" s="260">
        <v>46.8</v>
      </c>
      <c r="R17" s="260">
        <v>58.099999999999994</v>
      </c>
      <c r="S17" s="260">
        <v>82.600000000000009</v>
      </c>
      <c r="T17" s="260">
        <v>57.300000000000004</v>
      </c>
      <c r="U17" s="260">
        <v>455.9</v>
      </c>
      <c r="V17" s="260">
        <v>51.499999999999993</v>
      </c>
      <c r="W17" s="260">
        <v>82.6</v>
      </c>
      <c r="X17" s="260">
        <v>816.9000000000002</v>
      </c>
      <c r="Y17" s="260">
        <v>1.6</v>
      </c>
      <c r="Z17" s="260">
        <v>27</v>
      </c>
      <c r="AA17" s="260">
        <v>609.1</v>
      </c>
      <c r="AB17" s="260">
        <v>61.2</v>
      </c>
      <c r="AC17" s="260">
        <v>33.5</v>
      </c>
      <c r="AD17" s="260">
        <v>167.5</v>
      </c>
      <c r="AE17" s="260">
        <v>34.1</v>
      </c>
      <c r="AF17" s="260">
        <v>0</v>
      </c>
      <c r="AG17" s="260">
        <v>57.800000000000004</v>
      </c>
      <c r="AH17" s="260">
        <v>48.2</v>
      </c>
      <c r="AI17" s="260">
        <v>14.5</v>
      </c>
      <c r="AJ17" s="260">
        <v>192.89999999999998</v>
      </c>
      <c r="AK17" s="260">
        <v>334.6</v>
      </c>
      <c r="AL17" s="260">
        <v>0</v>
      </c>
      <c r="AM17" s="260">
        <v>9.9</v>
      </c>
      <c r="AN17" s="100"/>
      <c r="AO17" s="100"/>
    </row>
    <row r="18" spans="1:41">
      <c r="A18" t="s">
        <v>18</v>
      </c>
      <c r="B18" s="122" t="s">
        <v>293</v>
      </c>
      <c r="C18" s="260">
        <v>527.69999999999993</v>
      </c>
      <c r="D18" s="260">
        <v>25.8</v>
      </c>
      <c r="E18" s="260">
        <v>314.70000000000005</v>
      </c>
      <c r="F18" s="260">
        <v>84.499999999999986</v>
      </c>
      <c r="G18" s="260">
        <v>99.100000000000009</v>
      </c>
      <c r="H18" s="260">
        <v>759.6</v>
      </c>
      <c r="I18" s="260">
        <v>154.6</v>
      </c>
      <c r="J18" s="260">
        <v>485.4</v>
      </c>
      <c r="K18" s="260">
        <v>174.5</v>
      </c>
      <c r="L18" s="260">
        <v>231.9</v>
      </c>
      <c r="M18" s="260">
        <v>52.400000000000006</v>
      </c>
      <c r="N18" s="260">
        <v>175.9</v>
      </c>
      <c r="O18" s="260">
        <v>288.09999999999997</v>
      </c>
      <c r="P18" s="260">
        <v>227.79999999999998</v>
      </c>
      <c r="Q18" s="260">
        <v>206</v>
      </c>
      <c r="R18" s="260">
        <v>1418.5</v>
      </c>
      <c r="S18" s="260">
        <v>297.8</v>
      </c>
      <c r="T18" s="260">
        <v>150.10000000000002</v>
      </c>
      <c r="U18" s="260">
        <v>1379.6000000000001</v>
      </c>
      <c r="V18" s="260">
        <v>204.1</v>
      </c>
      <c r="W18" s="260">
        <v>343.1</v>
      </c>
      <c r="X18" s="260">
        <v>51.300000000000004</v>
      </c>
      <c r="Y18" s="260">
        <v>0</v>
      </c>
      <c r="Z18" s="260">
        <v>139.29999999999998</v>
      </c>
      <c r="AA18" s="260">
        <v>43.400000000000006</v>
      </c>
      <c r="AB18" s="260">
        <v>4.0999999999999996</v>
      </c>
      <c r="AC18" s="260">
        <v>4</v>
      </c>
      <c r="AD18" s="260">
        <v>10.199999999999999</v>
      </c>
      <c r="AE18" s="260">
        <v>47.300000000000004</v>
      </c>
      <c r="AF18" s="260">
        <v>0</v>
      </c>
      <c r="AG18" s="260">
        <v>43.1</v>
      </c>
      <c r="AH18" s="260">
        <v>3.2</v>
      </c>
      <c r="AI18" s="260">
        <v>0.1</v>
      </c>
      <c r="AJ18" s="260">
        <v>681.5</v>
      </c>
      <c r="AK18" s="260">
        <v>7.5</v>
      </c>
      <c r="AL18" s="260">
        <v>0</v>
      </c>
      <c r="AM18" s="260">
        <v>1.1000000000000001</v>
      </c>
      <c r="AN18" s="100"/>
      <c r="AO18" s="100"/>
    </row>
    <row r="19" spans="1:41">
      <c r="A19" t="s">
        <v>19</v>
      </c>
      <c r="B19" s="122" t="s">
        <v>294</v>
      </c>
      <c r="C19" s="260">
        <v>6.9</v>
      </c>
      <c r="D19" s="260">
        <v>0.5</v>
      </c>
      <c r="E19" s="260">
        <v>56.4</v>
      </c>
      <c r="F19" s="260">
        <v>7.2</v>
      </c>
      <c r="G19" s="260">
        <v>4.1999999999999993</v>
      </c>
      <c r="H19" s="260">
        <v>63.8</v>
      </c>
      <c r="I19" s="260">
        <v>6.7</v>
      </c>
      <c r="J19" s="260">
        <v>16.3</v>
      </c>
      <c r="K19" s="260">
        <v>13.5</v>
      </c>
      <c r="L19" s="260">
        <v>18.400000000000002</v>
      </c>
      <c r="M19" s="260">
        <v>15.399999999999999</v>
      </c>
      <c r="N19" s="260">
        <v>9.5</v>
      </c>
      <c r="O19" s="260">
        <v>19.200000000000003</v>
      </c>
      <c r="P19" s="260">
        <v>18.2</v>
      </c>
      <c r="Q19" s="260">
        <v>34.300000000000004</v>
      </c>
      <c r="R19" s="260">
        <v>59</v>
      </c>
      <c r="S19" s="260">
        <v>45.4</v>
      </c>
      <c r="T19" s="260">
        <v>44.3</v>
      </c>
      <c r="U19" s="260">
        <v>50.699999999999996</v>
      </c>
      <c r="V19" s="260">
        <v>38.699999999999996</v>
      </c>
      <c r="W19" s="260">
        <v>52.300000000000004</v>
      </c>
      <c r="X19" s="260">
        <v>122</v>
      </c>
      <c r="Y19" s="260">
        <v>0</v>
      </c>
      <c r="Z19" s="260">
        <v>10.1</v>
      </c>
      <c r="AA19" s="260">
        <v>202.39999999999998</v>
      </c>
      <c r="AB19" s="260">
        <v>13.500000000000002</v>
      </c>
      <c r="AC19" s="260">
        <v>5.1999999999999993</v>
      </c>
      <c r="AD19" s="260">
        <v>212.2</v>
      </c>
      <c r="AE19" s="260">
        <v>31.699999999999996</v>
      </c>
      <c r="AF19" s="260">
        <v>0</v>
      </c>
      <c r="AG19" s="260">
        <v>120.19999999999999</v>
      </c>
      <c r="AH19" s="260">
        <v>1131.8</v>
      </c>
      <c r="AI19" s="260">
        <v>10.199999999999999</v>
      </c>
      <c r="AJ19" s="260">
        <v>152.20000000000002</v>
      </c>
      <c r="AK19" s="260">
        <v>525.6</v>
      </c>
      <c r="AL19" s="260">
        <v>0</v>
      </c>
      <c r="AM19" s="260">
        <v>0.89999999999999991</v>
      </c>
      <c r="AN19" s="100"/>
      <c r="AO19" s="100"/>
    </row>
    <row r="20" spans="1:41">
      <c r="A20" t="s">
        <v>20</v>
      </c>
      <c r="B20" s="122" t="s">
        <v>53</v>
      </c>
      <c r="C20" s="260">
        <v>0</v>
      </c>
      <c r="D20" s="260">
        <v>0</v>
      </c>
      <c r="E20" s="260">
        <v>0</v>
      </c>
      <c r="F20" s="260">
        <v>0</v>
      </c>
      <c r="G20" s="260">
        <v>0</v>
      </c>
      <c r="H20" s="260">
        <v>0</v>
      </c>
      <c r="I20" s="260">
        <v>0</v>
      </c>
      <c r="J20" s="260">
        <v>0</v>
      </c>
      <c r="K20" s="260">
        <v>0</v>
      </c>
      <c r="L20" s="260">
        <v>0</v>
      </c>
      <c r="M20" s="260">
        <v>0</v>
      </c>
      <c r="N20" s="260">
        <v>0</v>
      </c>
      <c r="O20" s="260">
        <v>0</v>
      </c>
      <c r="P20" s="260">
        <v>0</v>
      </c>
      <c r="Q20" s="260">
        <v>0</v>
      </c>
      <c r="R20" s="260">
        <v>0</v>
      </c>
      <c r="S20" s="260">
        <v>0</v>
      </c>
      <c r="T20" s="260">
        <v>0</v>
      </c>
      <c r="U20" s="260">
        <v>0</v>
      </c>
      <c r="V20" s="260">
        <v>0</v>
      </c>
      <c r="W20" s="260">
        <v>0</v>
      </c>
      <c r="X20" s="260">
        <v>0</v>
      </c>
      <c r="Y20" s="260">
        <v>0</v>
      </c>
      <c r="Z20" s="260">
        <v>0</v>
      </c>
      <c r="AA20" s="260">
        <v>0</v>
      </c>
      <c r="AB20" s="260">
        <v>0</v>
      </c>
      <c r="AC20" s="260">
        <v>0</v>
      </c>
      <c r="AD20" s="260">
        <v>0</v>
      </c>
      <c r="AE20" s="260">
        <v>0</v>
      </c>
      <c r="AF20" s="260">
        <v>0</v>
      </c>
      <c r="AG20" s="260">
        <v>0</v>
      </c>
      <c r="AH20" s="260">
        <v>0</v>
      </c>
      <c r="AI20" s="260">
        <v>0</v>
      </c>
      <c r="AJ20" s="260">
        <v>0</v>
      </c>
      <c r="AK20" s="260">
        <v>0</v>
      </c>
      <c r="AL20" s="260">
        <v>0</v>
      </c>
      <c r="AM20" s="260">
        <v>0</v>
      </c>
      <c r="AN20" s="100"/>
      <c r="AO20" s="100"/>
    </row>
    <row r="21" spans="1:41">
      <c r="A21" t="s">
        <v>21</v>
      </c>
      <c r="B21" s="122" t="s">
        <v>29</v>
      </c>
      <c r="C21" s="260">
        <v>5.5</v>
      </c>
      <c r="D21" s="260">
        <v>3</v>
      </c>
      <c r="E21" s="260">
        <v>119.5</v>
      </c>
      <c r="F21" s="260">
        <v>43.6</v>
      </c>
      <c r="G21" s="260">
        <v>78.5</v>
      </c>
      <c r="H21" s="260">
        <v>258.39999999999998</v>
      </c>
      <c r="I21" s="260">
        <v>40.9</v>
      </c>
      <c r="J21" s="260">
        <v>55.699999999999989</v>
      </c>
      <c r="K21" s="260">
        <v>35.900000000000006</v>
      </c>
      <c r="L21" s="260">
        <v>201.8</v>
      </c>
      <c r="M21" s="260">
        <v>27.299999999999997</v>
      </c>
      <c r="N21" s="260">
        <v>34.099999999999994</v>
      </c>
      <c r="O21" s="260">
        <v>118.7</v>
      </c>
      <c r="P21" s="260">
        <v>132.6</v>
      </c>
      <c r="Q21" s="260">
        <v>74.399999999999991</v>
      </c>
      <c r="R21" s="260">
        <v>99.5</v>
      </c>
      <c r="S21" s="260">
        <v>322.90000000000003</v>
      </c>
      <c r="T21" s="260">
        <v>104.6</v>
      </c>
      <c r="U21" s="260">
        <v>287.59999999999997</v>
      </c>
      <c r="V21" s="260">
        <v>110.19999999999999</v>
      </c>
      <c r="W21" s="260">
        <v>72.09999999999998</v>
      </c>
      <c r="X21" s="260">
        <v>960.4000000000002</v>
      </c>
      <c r="Y21" s="260">
        <v>7.1</v>
      </c>
      <c r="Z21" s="260">
        <v>19.899999999999999</v>
      </c>
      <c r="AA21" s="260">
        <v>252.39999999999998</v>
      </c>
      <c r="AB21" s="260">
        <v>51.9</v>
      </c>
      <c r="AC21" s="260">
        <v>95.3</v>
      </c>
      <c r="AD21" s="260">
        <v>273.2</v>
      </c>
      <c r="AE21" s="260">
        <v>135.5</v>
      </c>
      <c r="AF21" s="260">
        <v>0</v>
      </c>
      <c r="AG21" s="260">
        <v>109.3</v>
      </c>
      <c r="AH21" s="260">
        <v>298.3</v>
      </c>
      <c r="AI21" s="260">
        <v>1.8</v>
      </c>
      <c r="AJ21" s="260">
        <v>218.3</v>
      </c>
      <c r="AK21" s="260">
        <v>113.10000000000001</v>
      </c>
      <c r="AL21" s="260">
        <v>0</v>
      </c>
      <c r="AM21" s="260">
        <v>8.1999999999999993</v>
      </c>
      <c r="AN21" s="100"/>
      <c r="AO21" s="100"/>
    </row>
    <row r="22" spans="1:41">
      <c r="A22" t="s">
        <v>56</v>
      </c>
      <c r="B22" s="122" t="s">
        <v>351</v>
      </c>
      <c r="C22" s="260">
        <v>10.8</v>
      </c>
      <c r="D22" s="260">
        <v>2.1</v>
      </c>
      <c r="E22" s="260">
        <v>87.5</v>
      </c>
      <c r="F22" s="260">
        <v>20.100000000000001</v>
      </c>
      <c r="G22" s="260">
        <v>24.3</v>
      </c>
      <c r="H22" s="260">
        <v>93.4</v>
      </c>
      <c r="I22" s="260">
        <v>8.4</v>
      </c>
      <c r="J22" s="260">
        <v>10.5</v>
      </c>
      <c r="K22" s="260">
        <v>19.200000000000003</v>
      </c>
      <c r="L22" s="260">
        <v>33.4</v>
      </c>
      <c r="M22" s="260">
        <v>24.2</v>
      </c>
      <c r="N22" s="260">
        <v>21.699999999999996</v>
      </c>
      <c r="O22" s="260">
        <v>30.5</v>
      </c>
      <c r="P22" s="260">
        <v>34.800000000000004</v>
      </c>
      <c r="Q22" s="260">
        <v>54.699999999999996</v>
      </c>
      <c r="R22" s="260">
        <v>87</v>
      </c>
      <c r="S22" s="260">
        <v>143.1</v>
      </c>
      <c r="T22" s="260">
        <v>179.39999999999998</v>
      </c>
      <c r="U22" s="260">
        <v>143.5</v>
      </c>
      <c r="V22" s="260">
        <v>88.1</v>
      </c>
      <c r="W22" s="260">
        <v>87</v>
      </c>
      <c r="X22" s="260">
        <v>76.699999999999989</v>
      </c>
      <c r="Y22" s="260">
        <v>0</v>
      </c>
      <c r="Z22" s="260">
        <v>1.6</v>
      </c>
      <c r="AA22" s="260">
        <v>450.4</v>
      </c>
      <c r="AB22" s="260">
        <v>455.70000000000005</v>
      </c>
      <c r="AC22" s="260">
        <v>34.299999999999997</v>
      </c>
      <c r="AD22" s="260">
        <v>258</v>
      </c>
      <c r="AE22" s="260">
        <v>1699.3000000000002</v>
      </c>
      <c r="AF22" s="260">
        <v>0</v>
      </c>
      <c r="AG22" s="260">
        <v>138</v>
      </c>
      <c r="AH22" s="260">
        <v>100.69999999999999</v>
      </c>
      <c r="AI22" s="260">
        <v>11</v>
      </c>
      <c r="AJ22" s="260">
        <v>364.3</v>
      </c>
      <c r="AK22" s="260">
        <v>155.30000000000001</v>
      </c>
      <c r="AL22" s="260">
        <v>0</v>
      </c>
      <c r="AM22" s="260">
        <v>7.3</v>
      </c>
      <c r="AN22" s="100"/>
      <c r="AO22" s="100"/>
    </row>
    <row r="23" spans="1:41">
      <c r="A23" t="s">
        <v>22</v>
      </c>
      <c r="B23" s="122" t="s">
        <v>39</v>
      </c>
      <c r="C23" s="260">
        <v>94.7</v>
      </c>
      <c r="D23" s="260">
        <v>3.3000000000000003</v>
      </c>
      <c r="E23" s="260">
        <v>72.400000000000006</v>
      </c>
      <c r="F23" s="260">
        <v>14.1</v>
      </c>
      <c r="G23" s="260">
        <v>37.9</v>
      </c>
      <c r="H23" s="260">
        <v>28.5</v>
      </c>
      <c r="I23" s="260">
        <v>3.5999999999999996</v>
      </c>
      <c r="J23" s="260">
        <v>26.6</v>
      </c>
      <c r="K23" s="260">
        <v>36.200000000000003</v>
      </c>
      <c r="L23" s="260">
        <v>22.3</v>
      </c>
      <c r="M23" s="260">
        <v>11.3</v>
      </c>
      <c r="N23" s="260">
        <v>55.3</v>
      </c>
      <c r="O23" s="260">
        <v>24.400000000000002</v>
      </c>
      <c r="P23" s="260">
        <v>47.7</v>
      </c>
      <c r="Q23" s="260">
        <v>13.600000000000001</v>
      </c>
      <c r="R23" s="260">
        <v>6.6999999999999993</v>
      </c>
      <c r="S23" s="260">
        <v>24.700000000000003</v>
      </c>
      <c r="T23" s="260">
        <v>4.2</v>
      </c>
      <c r="U23" s="260">
        <v>43.599999999999994</v>
      </c>
      <c r="V23" s="260">
        <v>57.6</v>
      </c>
      <c r="W23" s="260">
        <v>892.40000000000009</v>
      </c>
      <c r="X23" s="260">
        <v>18.400000000000002</v>
      </c>
      <c r="Y23" s="260">
        <v>0.4</v>
      </c>
      <c r="Z23" s="260">
        <v>75.800000000000011</v>
      </c>
      <c r="AA23" s="260">
        <v>851.5</v>
      </c>
      <c r="AB23" s="260">
        <v>92.8</v>
      </c>
      <c r="AC23" s="260">
        <v>108.89999999999999</v>
      </c>
      <c r="AD23" s="260">
        <v>1936.2999999999997</v>
      </c>
      <c r="AE23" s="260">
        <v>90.2</v>
      </c>
      <c r="AF23" s="260">
        <v>0</v>
      </c>
      <c r="AG23" s="260">
        <v>83.6</v>
      </c>
      <c r="AH23" s="260">
        <v>287.30000000000007</v>
      </c>
      <c r="AI23" s="260">
        <v>6.2</v>
      </c>
      <c r="AJ23" s="260">
        <v>1355.4</v>
      </c>
      <c r="AK23" s="260">
        <v>463.20000000000005</v>
      </c>
      <c r="AL23" s="260">
        <v>0</v>
      </c>
      <c r="AM23" s="260">
        <v>2.2000000000000002</v>
      </c>
      <c r="AN23" s="100"/>
      <c r="AO23" s="100"/>
    </row>
    <row r="24" spans="1:41">
      <c r="A24" t="s">
        <v>77</v>
      </c>
      <c r="B24" s="122" t="s">
        <v>27</v>
      </c>
      <c r="C24" s="260">
        <v>2.6</v>
      </c>
      <c r="D24" s="260">
        <v>1.8</v>
      </c>
      <c r="E24" s="260">
        <v>31.4</v>
      </c>
      <c r="F24" s="260">
        <v>39.9</v>
      </c>
      <c r="G24" s="260">
        <v>30.9</v>
      </c>
      <c r="H24" s="260">
        <v>3.2</v>
      </c>
      <c r="I24" s="260">
        <v>0.5</v>
      </c>
      <c r="J24" s="260">
        <v>17.100000000000001</v>
      </c>
      <c r="K24" s="260">
        <v>12.2</v>
      </c>
      <c r="L24" s="260">
        <v>5.0999999999999996</v>
      </c>
      <c r="M24" s="260">
        <v>3</v>
      </c>
      <c r="N24" s="260">
        <v>36.4</v>
      </c>
      <c r="O24" s="260">
        <v>17.100000000000001</v>
      </c>
      <c r="P24" s="260">
        <v>15.4</v>
      </c>
      <c r="Q24" s="260">
        <v>10.6</v>
      </c>
      <c r="R24" s="260">
        <v>8.1999999999999993</v>
      </c>
      <c r="S24" s="260">
        <v>13.6</v>
      </c>
      <c r="T24" s="260">
        <v>9.1</v>
      </c>
      <c r="U24" s="260">
        <v>12.4</v>
      </c>
      <c r="V24" s="260">
        <v>37.6</v>
      </c>
      <c r="W24" s="260">
        <v>37.700000000000003</v>
      </c>
      <c r="X24" s="260">
        <v>1.5</v>
      </c>
      <c r="Y24" s="260">
        <v>0</v>
      </c>
      <c r="Z24" s="260">
        <v>4</v>
      </c>
      <c r="AA24" s="260">
        <v>71.099999999999994</v>
      </c>
      <c r="AB24" s="260">
        <v>37</v>
      </c>
      <c r="AC24" s="260">
        <v>111.8</v>
      </c>
      <c r="AD24" s="260">
        <v>57.1</v>
      </c>
      <c r="AE24" s="260">
        <v>29.900000000000002</v>
      </c>
      <c r="AF24" s="260">
        <v>0</v>
      </c>
      <c r="AG24" s="260">
        <v>64.5</v>
      </c>
      <c r="AH24" s="260">
        <v>61.3</v>
      </c>
      <c r="AI24" s="260">
        <v>1</v>
      </c>
      <c r="AJ24" s="260">
        <v>200.2</v>
      </c>
      <c r="AK24" s="260">
        <v>126.2</v>
      </c>
      <c r="AL24" s="260">
        <v>0</v>
      </c>
      <c r="AM24" s="260">
        <v>4.3</v>
      </c>
      <c r="AN24" s="100"/>
      <c r="AO24" s="100"/>
    </row>
    <row r="25" spans="1:41">
      <c r="A25" t="s">
        <v>80</v>
      </c>
      <c r="B25" s="122" t="s">
        <v>30</v>
      </c>
      <c r="C25" s="260">
        <v>382</v>
      </c>
      <c r="D25" s="260">
        <v>41.3</v>
      </c>
      <c r="E25" s="260">
        <v>425.1</v>
      </c>
      <c r="F25" s="260">
        <v>92.5</v>
      </c>
      <c r="G25" s="260">
        <v>201.60000000000002</v>
      </c>
      <c r="H25" s="260">
        <v>385.8</v>
      </c>
      <c r="I25" s="260">
        <v>53.6</v>
      </c>
      <c r="J25" s="260">
        <v>125</v>
      </c>
      <c r="K25" s="260">
        <v>64.8</v>
      </c>
      <c r="L25" s="260">
        <v>130.1</v>
      </c>
      <c r="M25" s="260">
        <v>121.1</v>
      </c>
      <c r="N25" s="260">
        <v>291.59999999999997</v>
      </c>
      <c r="O25" s="260">
        <v>106.9</v>
      </c>
      <c r="P25" s="260">
        <v>83</v>
      </c>
      <c r="Q25" s="260">
        <v>84.899999999999991</v>
      </c>
      <c r="R25" s="260">
        <v>105.19999999999999</v>
      </c>
      <c r="S25" s="260">
        <v>328</v>
      </c>
      <c r="T25" s="260">
        <v>52.9</v>
      </c>
      <c r="U25" s="260">
        <v>308.2</v>
      </c>
      <c r="V25" s="260">
        <v>253</v>
      </c>
      <c r="W25" s="260">
        <v>327.7</v>
      </c>
      <c r="X25" s="260">
        <v>2748.2</v>
      </c>
      <c r="Y25" s="260">
        <v>0</v>
      </c>
      <c r="Z25" s="260">
        <v>181.10000000000002</v>
      </c>
      <c r="AA25" s="260">
        <v>1498.1000000000001</v>
      </c>
      <c r="AB25" s="260">
        <v>201.39999999999998</v>
      </c>
      <c r="AC25" s="260">
        <v>6940.5</v>
      </c>
      <c r="AD25" s="260">
        <v>2612.8000000000002</v>
      </c>
      <c r="AE25" s="260">
        <v>1316.8000000000002</v>
      </c>
      <c r="AF25" s="260">
        <v>0</v>
      </c>
      <c r="AG25" s="260">
        <v>757.7</v>
      </c>
      <c r="AH25" s="260">
        <v>2572.1</v>
      </c>
      <c r="AI25" s="260">
        <v>132.70000000000002</v>
      </c>
      <c r="AJ25" s="260">
        <v>709.9</v>
      </c>
      <c r="AK25" s="260">
        <v>2191.6</v>
      </c>
      <c r="AL25" s="260">
        <v>0</v>
      </c>
      <c r="AM25" s="260">
        <v>0</v>
      </c>
      <c r="AN25" s="100"/>
      <c r="AO25" s="100"/>
    </row>
    <row r="26" spans="1:41">
      <c r="A26" t="s">
        <v>269</v>
      </c>
      <c r="B26" s="122" t="s">
        <v>40</v>
      </c>
      <c r="C26" s="260">
        <v>0</v>
      </c>
      <c r="D26" s="260">
        <v>0</v>
      </c>
      <c r="E26" s="260">
        <v>0</v>
      </c>
      <c r="F26" s="260">
        <v>0</v>
      </c>
      <c r="G26" s="260">
        <v>0</v>
      </c>
      <c r="H26" s="260">
        <v>0</v>
      </c>
      <c r="I26" s="260">
        <v>0</v>
      </c>
      <c r="J26" s="260">
        <v>0</v>
      </c>
      <c r="K26" s="260">
        <v>0</v>
      </c>
      <c r="L26" s="260">
        <v>0</v>
      </c>
      <c r="M26" s="260">
        <v>0</v>
      </c>
      <c r="N26" s="260">
        <v>0</v>
      </c>
      <c r="O26" s="260">
        <v>0</v>
      </c>
      <c r="P26" s="260">
        <v>0</v>
      </c>
      <c r="Q26" s="260">
        <v>0</v>
      </c>
      <c r="R26" s="260">
        <v>0</v>
      </c>
      <c r="S26" s="260">
        <v>0</v>
      </c>
      <c r="T26" s="260">
        <v>0</v>
      </c>
      <c r="U26" s="260">
        <v>0</v>
      </c>
      <c r="V26" s="260">
        <v>0</v>
      </c>
      <c r="W26" s="260">
        <v>0</v>
      </c>
      <c r="X26" s="260">
        <v>0</v>
      </c>
      <c r="Y26" s="260">
        <v>0</v>
      </c>
      <c r="Z26" s="260">
        <v>0</v>
      </c>
      <c r="AA26" s="260">
        <v>0</v>
      </c>
      <c r="AB26" s="260">
        <v>0</v>
      </c>
      <c r="AC26" s="260">
        <v>0</v>
      </c>
      <c r="AD26" s="260">
        <v>0</v>
      </c>
      <c r="AE26" s="260">
        <v>0</v>
      </c>
      <c r="AF26" s="260">
        <v>0</v>
      </c>
      <c r="AG26" s="260">
        <v>0</v>
      </c>
      <c r="AH26" s="260">
        <v>0</v>
      </c>
      <c r="AI26" s="260">
        <v>0</v>
      </c>
      <c r="AJ26" s="260">
        <v>0</v>
      </c>
      <c r="AK26" s="260">
        <v>0</v>
      </c>
      <c r="AL26" s="260">
        <v>0</v>
      </c>
      <c r="AM26" s="260">
        <v>0</v>
      </c>
      <c r="AN26" s="100"/>
      <c r="AO26" s="100"/>
    </row>
    <row r="27" spans="1:41">
      <c r="A27" t="s">
        <v>270</v>
      </c>
      <c r="B27" s="122" t="s">
        <v>295</v>
      </c>
      <c r="C27" s="260">
        <v>0</v>
      </c>
      <c r="D27" s="260">
        <v>0</v>
      </c>
      <c r="E27" s="260">
        <v>0</v>
      </c>
      <c r="F27" s="260">
        <v>0</v>
      </c>
      <c r="G27" s="260">
        <v>0</v>
      </c>
      <c r="H27" s="260">
        <v>0</v>
      </c>
      <c r="I27" s="260">
        <v>0</v>
      </c>
      <c r="J27" s="260">
        <v>0</v>
      </c>
      <c r="K27" s="260">
        <v>0</v>
      </c>
      <c r="L27" s="260">
        <v>0</v>
      </c>
      <c r="M27" s="260">
        <v>0</v>
      </c>
      <c r="N27" s="260">
        <v>0</v>
      </c>
      <c r="O27" s="260">
        <v>0</v>
      </c>
      <c r="P27" s="260">
        <v>0</v>
      </c>
      <c r="Q27" s="260">
        <v>0</v>
      </c>
      <c r="R27" s="260">
        <v>0</v>
      </c>
      <c r="S27" s="260">
        <v>0</v>
      </c>
      <c r="T27" s="260">
        <v>0</v>
      </c>
      <c r="U27" s="260">
        <v>0</v>
      </c>
      <c r="V27" s="260">
        <v>0</v>
      </c>
      <c r="W27" s="260">
        <v>0</v>
      </c>
      <c r="X27" s="260">
        <v>0</v>
      </c>
      <c r="Y27" s="260">
        <v>0</v>
      </c>
      <c r="Z27" s="260">
        <v>0</v>
      </c>
      <c r="AA27" s="260">
        <v>0</v>
      </c>
      <c r="AB27" s="260">
        <v>0</v>
      </c>
      <c r="AC27" s="260">
        <v>0</v>
      </c>
      <c r="AD27" s="260">
        <v>0</v>
      </c>
      <c r="AE27" s="260">
        <v>0</v>
      </c>
      <c r="AF27" s="260">
        <v>0</v>
      </c>
      <c r="AG27" s="260">
        <v>0</v>
      </c>
      <c r="AH27" s="260">
        <v>0</v>
      </c>
      <c r="AI27" s="260">
        <v>0</v>
      </c>
      <c r="AJ27" s="260">
        <v>0</v>
      </c>
      <c r="AK27" s="260">
        <v>0</v>
      </c>
      <c r="AL27" s="260">
        <v>0</v>
      </c>
      <c r="AM27" s="260">
        <v>0</v>
      </c>
      <c r="AN27" s="100"/>
      <c r="AO27" s="100"/>
    </row>
    <row r="28" spans="1:41">
      <c r="A28" t="s">
        <v>271</v>
      </c>
      <c r="B28" s="122" t="s">
        <v>296</v>
      </c>
      <c r="C28" s="260">
        <v>0</v>
      </c>
      <c r="D28" s="260">
        <v>0</v>
      </c>
      <c r="E28" s="260">
        <v>0</v>
      </c>
      <c r="F28" s="260">
        <v>0</v>
      </c>
      <c r="G28" s="260">
        <v>0</v>
      </c>
      <c r="H28" s="260">
        <v>0</v>
      </c>
      <c r="I28" s="260">
        <v>0</v>
      </c>
      <c r="J28" s="260">
        <v>0</v>
      </c>
      <c r="K28" s="260">
        <v>0</v>
      </c>
      <c r="L28" s="260">
        <v>0</v>
      </c>
      <c r="M28" s="260">
        <v>0</v>
      </c>
      <c r="N28" s="260">
        <v>0</v>
      </c>
      <c r="O28" s="260">
        <v>0</v>
      </c>
      <c r="P28" s="260">
        <v>0</v>
      </c>
      <c r="Q28" s="260">
        <v>0</v>
      </c>
      <c r="R28" s="260">
        <v>0</v>
      </c>
      <c r="S28" s="260">
        <v>0</v>
      </c>
      <c r="T28" s="260">
        <v>0</v>
      </c>
      <c r="U28" s="260">
        <v>0</v>
      </c>
      <c r="V28" s="260">
        <v>0</v>
      </c>
      <c r="W28" s="260">
        <v>0</v>
      </c>
      <c r="X28" s="260">
        <v>0</v>
      </c>
      <c r="Y28" s="260">
        <v>0</v>
      </c>
      <c r="Z28" s="260">
        <v>0</v>
      </c>
      <c r="AA28" s="260">
        <v>0</v>
      </c>
      <c r="AB28" s="260">
        <v>0</v>
      </c>
      <c r="AC28" s="260">
        <v>0</v>
      </c>
      <c r="AD28" s="260">
        <v>0</v>
      </c>
      <c r="AE28" s="260">
        <v>0</v>
      </c>
      <c r="AF28" s="260">
        <v>0</v>
      </c>
      <c r="AG28" s="260">
        <v>0</v>
      </c>
      <c r="AH28" s="260">
        <v>0</v>
      </c>
      <c r="AI28" s="260">
        <v>0</v>
      </c>
      <c r="AJ28" s="260">
        <v>0</v>
      </c>
      <c r="AK28" s="260">
        <v>0</v>
      </c>
      <c r="AL28" s="260">
        <v>0</v>
      </c>
      <c r="AM28" s="260">
        <v>0</v>
      </c>
      <c r="AN28" s="100"/>
      <c r="AO28" s="100"/>
    </row>
    <row r="29" spans="1:41">
      <c r="A29" t="s">
        <v>272</v>
      </c>
      <c r="B29" s="122" t="s">
        <v>41</v>
      </c>
      <c r="C29" s="260">
        <v>421.7</v>
      </c>
      <c r="D29" s="260">
        <v>9.9</v>
      </c>
      <c r="E29" s="260">
        <v>167.2</v>
      </c>
      <c r="F29" s="260">
        <v>88.4</v>
      </c>
      <c r="G29" s="260">
        <v>77.400000000000006</v>
      </c>
      <c r="H29" s="260">
        <v>262</v>
      </c>
      <c r="I29" s="260">
        <v>39.6</v>
      </c>
      <c r="J29" s="260">
        <v>112.89999999999999</v>
      </c>
      <c r="K29" s="260">
        <v>69.099999999999994</v>
      </c>
      <c r="L29" s="260">
        <v>107.9</v>
      </c>
      <c r="M29" s="260">
        <v>33.4</v>
      </c>
      <c r="N29" s="260">
        <v>95.199999999999989</v>
      </c>
      <c r="O29" s="260">
        <v>160</v>
      </c>
      <c r="P29" s="260">
        <v>153.4</v>
      </c>
      <c r="Q29" s="260">
        <v>81.8</v>
      </c>
      <c r="R29" s="260">
        <v>377.3</v>
      </c>
      <c r="S29" s="260">
        <v>165.8</v>
      </c>
      <c r="T29" s="260">
        <v>102.8</v>
      </c>
      <c r="U29" s="260">
        <v>390.1</v>
      </c>
      <c r="V29" s="260">
        <v>136.70000000000002</v>
      </c>
      <c r="W29" s="260">
        <v>316.2</v>
      </c>
      <c r="X29" s="260">
        <v>287.3</v>
      </c>
      <c r="Y29" s="260">
        <v>1.3</v>
      </c>
      <c r="Z29" s="260">
        <v>53</v>
      </c>
      <c r="AA29" s="260">
        <v>513.1</v>
      </c>
      <c r="AB29" s="260">
        <v>159.9</v>
      </c>
      <c r="AC29" s="260">
        <v>160.10000000000002</v>
      </c>
      <c r="AD29" s="260">
        <v>444.2</v>
      </c>
      <c r="AE29" s="260">
        <v>522.20000000000005</v>
      </c>
      <c r="AF29" s="260">
        <v>0</v>
      </c>
      <c r="AG29" s="260">
        <v>142.19999999999999</v>
      </c>
      <c r="AH29" s="260">
        <v>649.4</v>
      </c>
      <c r="AI29" s="260">
        <v>8.6999999999999993</v>
      </c>
      <c r="AJ29" s="260">
        <v>809.59999999999991</v>
      </c>
      <c r="AK29" s="260">
        <v>417.59999999999997</v>
      </c>
      <c r="AL29" s="260">
        <v>0</v>
      </c>
      <c r="AM29" s="260">
        <v>9.8000000000000007</v>
      </c>
      <c r="AN29" s="100"/>
      <c r="AO29" s="100"/>
    </row>
    <row r="30" spans="1:41">
      <c r="A30" t="s">
        <v>273</v>
      </c>
      <c r="B30" s="122" t="s">
        <v>42</v>
      </c>
      <c r="C30" s="260">
        <v>0</v>
      </c>
      <c r="D30" s="260">
        <v>0</v>
      </c>
      <c r="E30" s="260">
        <v>0</v>
      </c>
      <c r="F30" s="260">
        <v>0</v>
      </c>
      <c r="G30" s="260">
        <v>0</v>
      </c>
      <c r="H30" s="260">
        <v>0</v>
      </c>
      <c r="I30" s="260">
        <v>0</v>
      </c>
      <c r="J30" s="260">
        <v>0</v>
      </c>
      <c r="K30" s="260">
        <v>0</v>
      </c>
      <c r="L30" s="260">
        <v>0</v>
      </c>
      <c r="M30" s="260">
        <v>0</v>
      </c>
      <c r="N30" s="260">
        <v>0</v>
      </c>
      <c r="O30" s="260">
        <v>0</v>
      </c>
      <c r="P30" s="260">
        <v>0</v>
      </c>
      <c r="Q30" s="260">
        <v>0</v>
      </c>
      <c r="R30" s="260">
        <v>0</v>
      </c>
      <c r="S30" s="260">
        <v>0</v>
      </c>
      <c r="T30" s="260">
        <v>0</v>
      </c>
      <c r="U30" s="260">
        <v>0</v>
      </c>
      <c r="V30" s="260">
        <v>0</v>
      </c>
      <c r="W30" s="260">
        <v>0</v>
      </c>
      <c r="X30" s="260">
        <v>0</v>
      </c>
      <c r="Y30" s="260">
        <v>0</v>
      </c>
      <c r="Z30" s="260">
        <v>0</v>
      </c>
      <c r="AA30" s="260">
        <v>0</v>
      </c>
      <c r="AB30" s="260">
        <v>0</v>
      </c>
      <c r="AC30" s="260">
        <v>0</v>
      </c>
      <c r="AD30" s="260">
        <v>0</v>
      </c>
      <c r="AE30" s="260">
        <v>0</v>
      </c>
      <c r="AF30" s="260">
        <v>0</v>
      </c>
      <c r="AG30" s="260">
        <v>0</v>
      </c>
      <c r="AH30" s="260">
        <v>0</v>
      </c>
      <c r="AI30" s="260">
        <v>0</v>
      </c>
      <c r="AJ30" s="260">
        <v>0</v>
      </c>
      <c r="AK30" s="260">
        <v>0</v>
      </c>
      <c r="AL30" s="260">
        <v>0</v>
      </c>
      <c r="AM30" s="260">
        <v>0</v>
      </c>
      <c r="AN30" s="100"/>
      <c r="AO30" s="100"/>
    </row>
    <row r="31" spans="1:41">
      <c r="A31" t="s">
        <v>274</v>
      </c>
      <c r="B31" s="122" t="s">
        <v>43</v>
      </c>
      <c r="C31" s="260">
        <v>0</v>
      </c>
      <c r="D31" s="260">
        <v>0</v>
      </c>
      <c r="E31" s="260">
        <v>0</v>
      </c>
      <c r="F31" s="260">
        <v>0</v>
      </c>
      <c r="G31" s="260">
        <v>0</v>
      </c>
      <c r="H31" s="260">
        <v>0</v>
      </c>
      <c r="I31" s="260">
        <v>0</v>
      </c>
      <c r="J31" s="260">
        <v>0</v>
      </c>
      <c r="K31" s="260">
        <v>0</v>
      </c>
      <c r="L31" s="260">
        <v>0</v>
      </c>
      <c r="M31" s="260">
        <v>0</v>
      </c>
      <c r="N31" s="260">
        <v>0</v>
      </c>
      <c r="O31" s="260">
        <v>0</v>
      </c>
      <c r="P31" s="260">
        <v>0</v>
      </c>
      <c r="Q31" s="260">
        <v>0</v>
      </c>
      <c r="R31" s="260">
        <v>0</v>
      </c>
      <c r="S31" s="260">
        <v>0</v>
      </c>
      <c r="T31" s="260">
        <v>0</v>
      </c>
      <c r="U31" s="260">
        <v>0</v>
      </c>
      <c r="V31" s="260">
        <v>0</v>
      </c>
      <c r="W31" s="260">
        <v>0</v>
      </c>
      <c r="X31" s="260">
        <v>0</v>
      </c>
      <c r="Y31" s="260">
        <v>0</v>
      </c>
      <c r="Z31" s="260">
        <v>0</v>
      </c>
      <c r="AA31" s="260">
        <v>0</v>
      </c>
      <c r="AB31" s="260">
        <v>0</v>
      </c>
      <c r="AC31" s="260">
        <v>2554.8000000000002</v>
      </c>
      <c r="AD31" s="260">
        <v>0</v>
      </c>
      <c r="AE31" s="260">
        <v>0</v>
      </c>
      <c r="AF31" s="260">
        <v>0</v>
      </c>
      <c r="AG31" s="260">
        <v>0</v>
      </c>
      <c r="AH31" s="260">
        <v>0</v>
      </c>
      <c r="AI31" s="260">
        <v>0</v>
      </c>
      <c r="AJ31" s="260">
        <v>0</v>
      </c>
      <c r="AK31" s="260">
        <v>0</v>
      </c>
      <c r="AL31" s="260">
        <v>0</v>
      </c>
      <c r="AM31" s="260">
        <v>0</v>
      </c>
      <c r="AN31" s="100"/>
      <c r="AO31" s="100"/>
    </row>
    <row r="32" spans="1:41">
      <c r="A32" t="s">
        <v>83</v>
      </c>
      <c r="B32" s="122" t="s">
        <v>297</v>
      </c>
      <c r="C32" s="260">
        <v>14.1</v>
      </c>
      <c r="D32" s="260">
        <v>1.3000000000000003</v>
      </c>
      <c r="E32" s="260">
        <v>21.599999999999998</v>
      </c>
      <c r="F32" s="260">
        <v>10.899999999999999</v>
      </c>
      <c r="G32" s="260">
        <v>11.299999999999999</v>
      </c>
      <c r="H32" s="260">
        <v>22.7</v>
      </c>
      <c r="I32" s="260">
        <v>4.5</v>
      </c>
      <c r="J32" s="260">
        <v>13.1</v>
      </c>
      <c r="K32" s="260">
        <v>7.5</v>
      </c>
      <c r="L32" s="260">
        <v>13</v>
      </c>
      <c r="M32" s="260">
        <v>3.6</v>
      </c>
      <c r="N32" s="260">
        <v>13.1</v>
      </c>
      <c r="O32" s="260">
        <v>18.100000000000001</v>
      </c>
      <c r="P32" s="260">
        <v>16.2</v>
      </c>
      <c r="Q32" s="260">
        <v>9.1999999999999993</v>
      </c>
      <c r="R32" s="260">
        <v>32.9</v>
      </c>
      <c r="S32" s="260">
        <v>16.399999999999999</v>
      </c>
      <c r="T32" s="260">
        <v>9.4999999999999982</v>
      </c>
      <c r="U32" s="260">
        <v>43.8</v>
      </c>
      <c r="V32" s="260">
        <v>16.599999999999998</v>
      </c>
      <c r="W32" s="260">
        <v>39.200000000000003</v>
      </c>
      <c r="X32" s="260">
        <v>65.3</v>
      </c>
      <c r="Y32" s="260">
        <v>0.1</v>
      </c>
      <c r="Z32" s="260">
        <v>6.6</v>
      </c>
      <c r="AA32" s="260">
        <v>60.3</v>
      </c>
      <c r="AB32" s="260">
        <v>16.900000000000002</v>
      </c>
      <c r="AC32" s="260">
        <v>26.2</v>
      </c>
      <c r="AD32" s="260">
        <v>64.099999999999994</v>
      </c>
      <c r="AE32" s="260">
        <v>28.900000000000002</v>
      </c>
      <c r="AF32" s="260">
        <v>0</v>
      </c>
      <c r="AG32" s="260">
        <v>14.799999999999999</v>
      </c>
      <c r="AH32" s="260">
        <v>48.1</v>
      </c>
      <c r="AI32" s="260">
        <v>0.9</v>
      </c>
      <c r="AJ32" s="260">
        <v>102.39999999999999</v>
      </c>
      <c r="AK32" s="260">
        <v>59.20000000000001</v>
      </c>
      <c r="AL32" s="260">
        <v>0</v>
      </c>
      <c r="AM32" s="260">
        <v>1.3000000000000003</v>
      </c>
      <c r="AN32" s="100"/>
      <c r="AO32" s="100"/>
    </row>
    <row r="33" spans="1:41">
      <c r="A33" t="s">
        <v>275</v>
      </c>
      <c r="B33" s="122" t="s">
        <v>54</v>
      </c>
      <c r="C33" s="260">
        <v>12.8</v>
      </c>
      <c r="D33" s="260">
        <v>1.3</v>
      </c>
      <c r="E33" s="260">
        <v>119.8</v>
      </c>
      <c r="F33" s="260">
        <v>8.1999999999999993</v>
      </c>
      <c r="G33" s="260">
        <v>34.4</v>
      </c>
      <c r="H33" s="260">
        <v>199.5</v>
      </c>
      <c r="I33" s="260">
        <v>60.5</v>
      </c>
      <c r="J33" s="260">
        <v>84.2</v>
      </c>
      <c r="K33" s="260">
        <v>38</v>
      </c>
      <c r="L33" s="260">
        <v>88.8</v>
      </c>
      <c r="M33" s="260">
        <v>40.5</v>
      </c>
      <c r="N33" s="260">
        <v>64.2</v>
      </c>
      <c r="O33" s="260">
        <v>126.3</v>
      </c>
      <c r="P33" s="260">
        <v>196.9</v>
      </c>
      <c r="Q33" s="260">
        <v>104.5</v>
      </c>
      <c r="R33" s="260">
        <v>140.19999999999999</v>
      </c>
      <c r="S33" s="260">
        <v>204.7</v>
      </c>
      <c r="T33" s="260">
        <v>52.9</v>
      </c>
      <c r="U33" s="260">
        <v>384</v>
      </c>
      <c r="V33" s="260">
        <v>77.7</v>
      </c>
      <c r="W33" s="260">
        <v>390.6</v>
      </c>
      <c r="X33" s="260">
        <v>1091.8</v>
      </c>
      <c r="Y33" s="260">
        <v>0</v>
      </c>
      <c r="Z33" s="260">
        <v>73.099999999999994</v>
      </c>
      <c r="AA33" s="260">
        <v>1899.3</v>
      </c>
      <c r="AB33" s="260">
        <v>3548.6</v>
      </c>
      <c r="AC33" s="260">
        <v>313.2</v>
      </c>
      <c r="AD33" s="260">
        <v>547.9</v>
      </c>
      <c r="AE33" s="260">
        <v>4261.2</v>
      </c>
      <c r="AF33" s="260">
        <v>0</v>
      </c>
      <c r="AG33" s="260">
        <v>271.39999999999998</v>
      </c>
      <c r="AH33" s="260">
        <v>256.10000000000002</v>
      </c>
      <c r="AI33" s="260">
        <v>27.8</v>
      </c>
      <c r="AJ33" s="260">
        <v>1253.5</v>
      </c>
      <c r="AK33" s="260">
        <v>245.7</v>
      </c>
      <c r="AL33" s="260">
        <v>0</v>
      </c>
      <c r="AM33" s="260">
        <v>0.9</v>
      </c>
      <c r="AN33" s="100"/>
      <c r="AO33" s="100"/>
    </row>
    <row r="34" spans="1:41">
      <c r="A34" t="s">
        <v>276</v>
      </c>
      <c r="B34" s="122" t="s">
        <v>44</v>
      </c>
      <c r="C34" s="260">
        <v>0</v>
      </c>
      <c r="D34" s="260">
        <v>0</v>
      </c>
      <c r="E34" s="260">
        <v>0</v>
      </c>
      <c r="F34" s="260">
        <v>0</v>
      </c>
      <c r="G34" s="260">
        <v>0</v>
      </c>
      <c r="H34" s="260">
        <v>0</v>
      </c>
      <c r="I34" s="260">
        <v>0</v>
      </c>
      <c r="J34" s="260">
        <v>0</v>
      </c>
      <c r="K34" s="260">
        <v>0</v>
      </c>
      <c r="L34" s="260">
        <v>0</v>
      </c>
      <c r="M34" s="260">
        <v>0</v>
      </c>
      <c r="N34" s="260">
        <v>0</v>
      </c>
      <c r="O34" s="260">
        <v>0</v>
      </c>
      <c r="P34" s="260">
        <v>0</v>
      </c>
      <c r="Q34" s="260">
        <v>0</v>
      </c>
      <c r="R34" s="260">
        <v>0</v>
      </c>
      <c r="S34" s="260">
        <v>0</v>
      </c>
      <c r="T34" s="260">
        <v>0</v>
      </c>
      <c r="U34" s="260">
        <v>0</v>
      </c>
      <c r="V34" s="260">
        <v>0</v>
      </c>
      <c r="W34" s="260">
        <v>0</v>
      </c>
      <c r="X34" s="260">
        <v>0</v>
      </c>
      <c r="Y34" s="260">
        <v>0</v>
      </c>
      <c r="Z34" s="260">
        <v>0</v>
      </c>
      <c r="AA34" s="260">
        <v>0</v>
      </c>
      <c r="AB34" s="260">
        <v>0</v>
      </c>
      <c r="AC34" s="260">
        <v>0</v>
      </c>
      <c r="AD34" s="260">
        <v>0</v>
      </c>
      <c r="AE34" s="260">
        <v>0</v>
      </c>
      <c r="AF34" s="260">
        <v>0</v>
      </c>
      <c r="AG34" s="260">
        <v>0</v>
      </c>
      <c r="AH34" s="260">
        <v>0</v>
      </c>
      <c r="AI34" s="260">
        <v>0</v>
      </c>
      <c r="AJ34" s="260">
        <v>0</v>
      </c>
      <c r="AK34" s="260">
        <v>0</v>
      </c>
      <c r="AL34" s="260">
        <v>0</v>
      </c>
      <c r="AM34" s="260">
        <v>0</v>
      </c>
      <c r="AN34" s="100"/>
      <c r="AO34" s="100"/>
    </row>
    <row r="35" spans="1:41">
      <c r="A35" t="s">
        <v>277</v>
      </c>
      <c r="B35" s="122" t="s">
        <v>45</v>
      </c>
      <c r="C35" s="260">
        <v>4.9000000000000004</v>
      </c>
      <c r="D35" s="260">
        <v>3.6</v>
      </c>
      <c r="E35" s="260">
        <v>249.1</v>
      </c>
      <c r="F35" s="260">
        <v>150</v>
      </c>
      <c r="G35" s="260">
        <v>65</v>
      </c>
      <c r="H35" s="260">
        <v>2496.7000000000003</v>
      </c>
      <c r="I35" s="260">
        <v>50.9</v>
      </c>
      <c r="J35" s="260">
        <v>378.8</v>
      </c>
      <c r="K35" s="260">
        <v>185.7</v>
      </c>
      <c r="L35" s="260">
        <v>160.80000000000001</v>
      </c>
      <c r="M35" s="260">
        <v>153.1</v>
      </c>
      <c r="N35" s="260">
        <v>92</v>
      </c>
      <c r="O35" s="260">
        <v>304.7</v>
      </c>
      <c r="P35" s="260">
        <v>588.6</v>
      </c>
      <c r="Q35" s="260">
        <v>1036.8000000000002</v>
      </c>
      <c r="R35" s="260">
        <v>1149.5999999999999</v>
      </c>
      <c r="S35" s="260">
        <v>1084.8</v>
      </c>
      <c r="T35" s="260">
        <v>1337.4</v>
      </c>
      <c r="U35" s="260">
        <v>3939.1</v>
      </c>
      <c r="V35" s="260">
        <v>181.4</v>
      </c>
      <c r="W35" s="260">
        <v>173.5</v>
      </c>
      <c r="X35" s="260">
        <v>60.900000000000006</v>
      </c>
      <c r="Y35" s="260">
        <v>0</v>
      </c>
      <c r="Z35" s="260">
        <v>0</v>
      </c>
      <c r="AA35" s="260">
        <v>151.29999999999998</v>
      </c>
      <c r="AB35" s="260">
        <v>5.7</v>
      </c>
      <c r="AC35" s="260">
        <v>0</v>
      </c>
      <c r="AD35" s="260">
        <v>59.4</v>
      </c>
      <c r="AE35" s="260">
        <v>423.2</v>
      </c>
      <c r="AF35" s="260">
        <v>0</v>
      </c>
      <c r="AG35" s="260">
        <v>1182.2999999999997</v>
      </c>
      <c r="AH35" s="260">
        <v>266.40000000000003</v>
      </c>
      <c r="AI35" s="260">
        <v>0</v>
      </c>
      <c r="AJ35" s="260">
        <v>115.8</v>
      </c>
      <c r="AK35" s="260">
        <v>0.2</v>
      </c>
      <c r="AL35" s="260">
        <v>0</v>
      </c>
      <c r="AM35" s="260">
        <v>0</v>
      </c>
      <c r="AN35" s="100"/>
      <c r="AO35" s="100"/>
    </row>
    <row r="36" spans="1:41">
      <c r="A36" t="s">
        <v>278</v>
      </c>
      <c r="B36" s="122" t="s">
        <v>298</v>
      </c>
      <c r="C36" s="260">
        <v>0</v>
      </c>
      <c r="D36" s="260">
        <v>0</v>
      </c>
      <c r="E36" s="260">
        <v>0</v>
      </c>
      <c r="F36" s="260">
        <v>0</v>
      </c>
      <c r="G36" s="260">
        <v>0</v>
      </c>
      <c r="H36" s="260">
        <v>0</v>
      </c>
      <c r="I36" s="260">
        <v>0</v>
      </c>
      <c r="J36" s="260">
        <v>0</v>
      </c>
      <c r="K36" s="260">
        <v>0</v>
      </c>
      <c r="L36" s="260">
        <v>0</v>
      </c>
      <c r="M36" s="260">
        <v>0</v>
      </c>
      <c r="N36" s="260">
        <v>0</v>
      </c>
      <c r="O36" s="260">
        <v>0</v>
      </c>
      <c r="P36" s="260">
        <v>0</v>
      </c>
      <c r="Q36" s="260">
        <v>0</v>
      </c>
      <c r="R36" s="260">
        <v>0</v>
      </c>
      <c r="S36" s="260">
        <v>0</v>
      </c>
      <c r="T36" s="260">
        <v>0</v>
      </c>
      <c r="U36" s="260">
        <v>0</v>
      </c>
      <c r="V36" s="260">
        <v>0</v>
      </c>
      <c r="W36" s="260">
        <v>0</v>
      </c>
      <c r="X36" s="260">
        <v>0</v>
      </c>
      <c r="Y36" s="260">
        <v>0</v>
      </c>
      <c r="Z36" s="260">
        <v>0</v>
      </c>
      <c r="AA36" s="260">
        <v>0</v>
      </c>
      <c r="AB36" s="260">
        <v>0</v>
      </c>
      <c r="AC36" s="260">
        <v>0</v>
      </c>
      <c r="AD36" s="260">
        <v>0</v>
      </c>
      <c r="AE36" s="260">
        <v>0</v>
      </c>
      <c r="AF36" s="260">
        <v>0</v>
      </c>
      <c r="AG36" s="260">
        <v>0</v>
      </c>
      <c r="AH36" s="260">
        <v>0</v>
      </c>
      <c r="AI36" s="260">
        <v>0</v>
      </c>
      <c r="AJ36" s="260">
        <v>0</v>
      </c>
      <c r="AK36" s="260">
        <v>0</v>
      </c>
      <c r="AL36" s="260">
        <v>0</v>
      </c>
      <c r="AM36" s="260">
        <v>0</v>
      </c>
      <c r="AN36" s="100"/>
      <c r="AO36" s="100"/>
    </row>
    <row r="37" spans="1:41">
      <c r="A37" t="s">
        <v>279</v>
      </c>
      <c r="B37" s="122" t="s">
        <v>352</v>
      </c>
      <c r="C37" s="260">
        <v>0</v>
      </c>
      <c r="D37" s="260">
        <v>0</v>
      </c>
      <c r="E37" s="260">
        <v>0</v>
      </c>
      <c r="F37" s="260">
        <v>0</v>
      </c>
      <c r="G37" s="260">
        <v>0</v>
      </c>
      <c r="H37" s="260">
        <v>0</v>
      </c>
      <c r="I37" s="260">
        <v>0</v>
      </c>
      <c r="J37" s="260">
        <v>0</v>
      </c>
      <c r="K37" s="260">
        <v>0</v>
      </c>
      <c r="L37" s="260">
        <v>0</v>
      </c>
      <c r="M37" s="260">
        <v>0</v>
      </c>
      <c r="N37" s="260">
        <v>0</v>
      </c>
      <c r="O37" s="260">
        <v>0</v>
      </c>
      <c r="P37" s="260">
        <v>0</v>
      </c>
      <c r="Q37" s="260">
        <v>0</v>
      </c>
      <c r="R37" s="260">
        <v>0</v>
      </c>
      <c r="S37" s="260">
        <v>0</v>
      </c>
      <c r="T37" s="260">
        <v>0</v>
      </c>
      <c r="U37" s="260">
        <v>0</v>
      </c>
      <c r="V37" s="260">
        <v>0</v>
      </c>
      <c r="W37" s="260">
        <v>0</v>
      </c>
      <c r="X37" s="260">
        <v>0</v>
      </c>
      <c r="Y37" s="260">
        <v>0</v>
      </c>
      <c r="Z37" s="260">
        <v>0</v>
      </c>
      <c r="AA37" s="260">
        <v>0</v>
      </c>
      <c r="AB37" s="260">
        <v>0</v>
      </c>
      <c r="AC37" s="260">
        <v>0</v>
      </c>
      <c r="AD37" s="260">
        <v>0</v>
      </c>
      <c r="AE37" s="260">
        <v>0</v>
      </c>
      <c r="AF37" s="260">
        <v>0</v>
      </c>
      <c r="AG37" s="260">
        <v>0</v>
      </c>
      <c r="AH37" s="260">
        <v>0</v>
      </c>
      <c r="AI37" s="260">
        <v>0</v>
      </c>
      <c r="AJ37" s="260">
        <v>0</v>
      </c>
      <c r="AK37" s="260">
        <v>0</v>
      </c>
      <c r="AL37" s="260">
        <v>0</v>
      </c>
      <c r="AM37" s="260">
        <v>0</v>
      </c>
      <c r="AN37" s="100"/>
      <c r="AO37" s="100"/>
    </row>
    <row r="38" spans="1:41">
      <c r="A38" t="s">
        <v>280</v>
      </c>
      <c r="B38" s="122" t="s">
        <v>24</v>
      </c>
      <c r="C38" s="260">
        <v>0</v>
      </c>
      <c r="D38" s="260">
        <v>0.6</v>
      </c>
      <c r="E38" s="260">
        <v>226.3</v>
      </c>
      <c r="F38" s="260">
        <v>0</v>
      </c>
      <c r="G38" s="260">
        <v>83.5</v>
      </c>
      <c r="H38" s="260">
        <v>303.2</v>
      </c>
      <c r="I38" s="260">
        <v>22.2</v>
      </c>
      <c r="J38" s="260">
        <v>25.1</v>
      </c>
      <c r="K38" s="260">
        <v>33.4</v>
      </c>
      <c r="L38" s="260">
        <v>157.4</v>
      </c>
      <c r="M38" s="260">
        <v>9.1</v>
      </c>
      <c r="N38" s="260">
        <v>21</v>
      </c>
      <c r="O38" s="260">
        <v>32.9</v>
      </c>
      <c r="P38" s="260">
        <v>30.6</v>
      </c>
      <c r="Q38" s="260">
        <v>18.5</v>
      </c>
      <c r="R38" s="260">
        <v>38</v>
      </c>
      <c r="S38" s="260">
        <v>42.4</v>
      </c>
      <c r="T38" s="260">
        <v>42.4</v>
      </c>
      <c r="U38" s="260">
        <v>107.8</v>
      </c>
      <c r="V38" s="260">
        <v>23.5</v>
      </c>
      <c r="W38" s="260">
        <v>0</v>
      </c>
      <c r="X38" s="260">
        <v>642.20000000000005</v>
      </c>
      <c r="Y38" s="260">
        <v>3.7</v>
      </c>
      <c r="Z38" s="260">
        <v>19.8</v>
      </c>
      <c r="AA38" s="260">
        <v>44.1</v>
      </c>
      <c r="AB38" s="260">
        <v>0</v>
      </c>
      <c r="AC38" s="260">
        <v>0</v>
      </c>
      <c r="AD38" s="260">
        <v>98.4</v>
      </c>
      <c r="AE38" s="260">
        <v>64.900000000000006</v>
      </c>
      <c r="AF38" s="260">
        <v>0</v>
      </c>
      <c r="AG38" s="260">
        <v>0</v>
      </c>
      <c r="AH38" s="260">
        <v>0</v>
      </c>
      <c r="AI38" s="260">
        <v>0</v>
      </c>
      <c r="AJ38" s="260">
        <v>0.1</v>
      </c>
      <c r="AK38" s="260">
        <v>0</v>
      </c>
      <c r="AL38" s="260">
        <v>0</v>
      </c>
      <c r="AM38" s="260">
        <v>0</v>
      </c>
      <c r="AN38" s="100"/>
      <c r="AO38" s="100"/>
    </row>
    <row r="39" spans="1:41">
      <c r="A39" t="s">
        <v>281</v>
      </c>
      <c r="B39" s="122" t="s">
        <v>25</v>
      </c>
      <c r="C39" s="260">
        <v>0</v>
      </c>
      <c r="D39" s="260">
        <v>0</v>
      </c>
      <c r="E39" s="260">
        <v>0</v>
      </c>
      <c r="F39" s="260">
        <v>0</v>
      </c>
      <c r="G39" s="260">
        <v>0</v>
      </c>
      <c r="H39" s="260">
        <v>0</v>
      </c>
      <c r="I39" s="260">
        <v>0</v>
      </c>
      <c r="J39" s="260">
        <v>0</v>
      </c>
      <c r="K39" s="260">
        <v>0</v>
      </c>
      <c r="L39" s="260">
        <v>0</v>
      </c>
      <c r="M39" s="260">
        <v>0</v>
      </c>
      <c r="N39" s="260">
        <v>0</v>
      </c>
      <c r="O39" s="260">
        <v>0</v>
      </c>
      <c r="P39" s="260">
        <v>0</v>
      </c>
      <c r="Q39" s="260">
        <v>0</v>
      </c>
      <c r="R39" s="260">
        <v>0</v>
      </c>
      <c r="S39" s="260">
        <v>0</v>
      </c>
      <c r="T39" s="260">
        <v>0</v>
      </c>
      <c r="U39" s="260">
        <v>0</v>
      </c>
      <c r="V39" s="260">
        <v>0</v>
      </c>
      <c r="W39" s="260">
        <v>0</v>
      </c>
      <c r="X39" s="260">
        <v>0</v>
      </c>
      <c r="Y39" s="260">
        <v>0</v>
      </c>
      <c r="Z39" s="260">
        <v>0</v>
      </c>
      <c r="AA39" s="260">
        <v>0</v>
      </c>
      <c r="AB39" s="260">
        <v>0</v>
      </c>
      <c r="AC39" s="260">
        <v>0</v>
      </c>
      <c r="AD39" s="260">
        <v>0</v>
      </c>
      <c r="AE39" s="260">
        <v>0</v>
      </c>
      <c r="AF39" s="260">
        <v>0</v>
      </c>
      <c r="AG39" s="260">
        <v>0</v>
      </c>
      <c r="AH39" s="260">
        <v>0</v>
      </c>
      <c r="AI39" s="260">
        <v>0</v>
      </c>
      <c r="AJ39" s="260">
        <v>0</v>
      </c>
      <c r="AK39" s="260">
        <v>216.7</v>
      </c>
      <c r="AL39" s="260">
        <v>0</v>
      </c>
      <c r="AM39" s="260">
        <v>0</v>
      </c>
      <c r="AN39" s="100"/>
      <c r="AO39" s="100"/>
    </row>
    <row r="40" spans="1:41">
      <c r="A40" t="s">
        <v>282</v>
      </c>
      <c r="B40" s="122" t="s">
        <v>46</v>
      </c>
      <c r="C40" s="260">
        <v>0</v>
      </c>
      <c r="D40" s="260">
        <v>0</v>
      </c>
      <c r="E40" s="260">
        <v>0</v>
      </c>
      <c r="F40" s="260">
        <v>0</v>
      </c>
      <c r="G40" s="260">
        <v>0</v>
      </c>
      <c r="H40" s="260">
        <v>0</v>
      </c>
      <c r="I40" s="260">
        <v>0</v>
      </c>
      <c r="J40" s="260">
        <v>0</v>
      </c>
      <c r="K40" s="260">
        <v>0</v>
      </c>
      <c r="L40" s="260">
        <v>0</v>
      </c>
      <c r="M40" s="260">
        <v>0</v>
      </c>
      <c r="N40" s="260">
        <v>0</v>
      </c>
      <c r="O40" s="260">
        <v>0</v>
      </c>
      <c r="P40" s="260">
        <v>0</v>
      </c>
      <c r="Q40" s="260">
        <v>0</v>
      </c>
      <c r="R40" s="260">
        <v>0</v>
      </c>
      <c r="S40" s="260">
        <v>0</v>
      </c>
      <c r="T40" s="260">
        <v>0</v>
      </c>
      <c r="U40" s="260">
        <v>0</v>
      </c>
      <c r="V40" s="260">
        <v>0</v>
      </c>
      <c r="W40" s="260">
        <v>0</v>
      </c>
      <c r="X40" s="260">
        <v>0</v>
      </c>
      <c r="Y40" s="260">
        <v>0</v>
      </c>
      <c r="Z40" s="260">
        <v>0</v>
      </c>
      <c r="AA40" s="260">
        <v>0</v>
      </c>
      <c r="AB40" s="260">
        <v>0</v>
      </c>
      <c r="AC40" s="260">
        <v>0</v>
      </c>
      <c r="AD40" s="260">
        <v>0</v>
      </c>
      <c r="AE40" s="260">
        <v>0</v>
      </c>
      <c r="AF40" s="260">
        <v>0</v>
      </c>
      <c r="AG40" s="260">
        <v>0</v>
      </c>
      <c r="AH40" s="260">
        <v>0</v>
      </c>
      <c r="AI40" s="260">
        <v>0</v>
      </c>
      <c r="AJ40" s="260">
        <v>0</v>
      </c>
      <c r="AK40" s="260">
        <v>0</v>
      </c>
      <c r="AL40" s="260">
        <v>0</v>
      </c>
      <c r="AM40" s="260">
        <v>0</v>
      </c>
      <c r="AN40" s="100"/>
      <c r="AO40" s="100"/>
    </row>
    <row r="41" spans="1:41">
      <c r="A41" t="s">
        <v>283</v>
      </c>
      <c r="B41" s="122" t="s">
        <v>47</v>
      </c>
      <c r="C41" s="260">
        <v>0</v>
      </c>
      <c r="D41" s="260">
        <v>0</v>
      </c>
      <c r="E41" s="260">
        <v>0</v>
      </c>
      <c r="F41" s="260">
        <v>0</v>
      </c>
      <c r="G41" s="260">
        <v>0</v>
      </c>
      <c r="H41" s="260">
        <v>0</v>
      </c>
      <c r="I41" s="260">
        <v>0</v>
      </c>
      <c r="J41" s="260">
        <v>0</v>
      </c>
      <c r="K41" s="260">
        <v>0</v>
      </c>
      <c r="L41" s="260">
        <v>0</v>
      </c>
      <c r="M41" s="260">
        <v>0</v>
      </c>
      <c r="N41" s="260">
        <v>0</v>
      </c>
      <c r="O41" s="260">
        <v>0</v>
      </c>
      <c r="P41" s="260">
        <v>0</v>
      </c>
      <c r="Q41" s="260">
        <v>0</v>
      </c>
      <c r="R41" s="260">
        <v>0</v>
      </c>
      <c r="S41" s="260">
        <v>0</v>
      </c>
      <c r="T41" s="260">
        <v>0</v>
      </c>
      <c r="U41" s="260">
        <v>0</v>
      </c>
      <c r="V41" s="260">
        <v>0</v>
      </c>
      <c r="W41" s="260">
        <v>0</v>
      </c>
      <c r="X41" s="260">
        <v>0</v>
      </c>
      <c r="Y41" s="260">
        <v>0</v>
      </c>
      <c r="Z41" s="260">
        <v>0</v>
      </c>
      <c r="AA41" s="260">
        <v>0</v>
      </c>
      <c r="AB41" s="260">
        <v>0</v>
      </c>
      <c r="AC41" s="260">
        <v>0</v>
      </c>
      <c r="AD41" s="260">
        <v>0</v>
      </c>
      <c r="AE41" s="260">
        <v>0</v>
      </c>
      <c r="AF41" s="260">
        <v>0</v>
      </c>
      <c r="AG41" s="260">
        <v>0</v>
      </c>
      <c r="AH41" s="260">
        <v>0</v>
      </c>
      <c r="AI41" s="260">
        <v>0</v>
      </c>
      <c r="AJ41" s="260">
        <v>0</v>
      </c>
      <c r="AK41" s="260">
        <v>0</v>
      </c>
      <c r="AL41" s="260">
        <v>0</v>
      </c>
      <c r="AM41" s="260">
        <v>0</v>
      </c>
      <c r="AN41" s="100"/>
      <c r="AO41" s="100"/>
    </row>
    <row r="42" spans="1:41">
      <c r="B42" s="122" t="s">
        <v>347</v>
      </c>
      <c r="C42" s="260">
        <v>1802.6</v>
      </c>
      <c r="D42" s="260">
        <v>106.49999999999997</v>
      </c>
      <c r="E42" s="260">
        <v>2131.6999999999998</v>
      </c>
      <c r="F42" s="260">
        <v>602.59999999999991</v>
      </c>
      <c r="G42" s="260">
        <v>820.3</v>
      </c>
      <c r="H42" s="260">
        <v>5071.3</v>
      </c>
      <c r="I42" s="260">
        <v>489.8</v>
      </c>
      <c r="J42" s="260">
        <v>1390.8999999999999</v>
      </c>
      <c r="K42" s="260">
        <v>729.99999999999989</v>
      </c>
      <c r="L42" s="260">
        <v>1302.3</v>
      </c>
      <c r="M42" s="260">
        <v>546</v>
      </c>
      <c r="N42" s="260">
        <v>961.9</v>
      </c>
      <c r="O42" s="260">
        <v>1546.2</v>
      </c>
      <c r="P42" s="260">
        <v>1807.5</v>
      </c>
      <c r="Q42" s="260">
        <v>1784.3000000000002</v>
      </c>
      <c r="R42" s="260">
        <v>3585.8</v>
      </c>
      <c r="S42" s="260">
        <v>2780.3</v>
      </c>
      <c r="T42" s="260">
        <v>2152.3000000000002</v>
      </c>
      <c r="U42" s="260">
        <v>7556.9000000000005</v>
      </c>
      <c r="V42" s="260">
        <v>1308.8000000000002</v>
      </c>
      <c r="W42" s="260">
        <v>2830.8999999999996</v>
      </c>
      <c r="X42" s="260">
        <v>7137.7000000000007</v>
      </c>
      <c r="Y42" s="260">
        <v>14.2</v>
      </c>
      <c r="Z42" s="260">
        <v>613.4</v>
      </c>
      <c r="AA42" s="260">
        <v>6738.4000000000015</v>
      </c>
      <c r="AB42" s="260">
        <v>4680.3</v>
      </c>
      <c r="AC42" s="260">
        <v>10450.000000000002</v>
      </c>
      <c r="AD42" s="260">
        <v>6778.6999999999989</v>
      </c>
      <c r="AE42" s="260">
        <v>8707.2000000000007</v>
      </c>
      <c r="AF42" s="260">
        <v>0</v>
      </c>
      <c r="AG42" s="260">
        <v>3003.2999999999997</v>
      </c>
      <c r="AH42" s="260">
        <v>5785</v>
      </c>
      <c r="AI42" s="260">
        <v>216.00000000000003</v>
      </c>
      <c r="AJ42" s="260">
        <v>6409.9999999999991</v>
      </c>
      <c r="AK42" s="260">
        <v>5046.2</v>
      </c>
      <c r="AL42" s="260">
        <v>0</v>
      </c>
      <c r="AM42" s="260">
        <v>49.199999999999996</v>
      </c>
      <c r="AN42" s="100"/>
      <c r="AO42" s="100"/>
    </row>
  </sheetData>
  <phoneticPr fontId="2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320C5-B212-4149-966A-DA78BD21B7BC}">
  <sheetPr codeName="Sheet18"/>
  <dimension ref="A1:BC52"/>
  <sheetViews>
    <sheetView zoomScaleNormal="100" workbookViewId="0">
      <pane xSplit="3" ySplit="4" topLeftCell="D5" activePane="bottomRight" state="frozen"/>
      <selection activeCell="A9" sqref="A9:B11"/>
      <selection pane="topRight" activeCell="A9" sqref="A9:B11"/>
      <selection pane="bottomLeft" activeCell="A9" sqref="A9:B11"/>
      <selection pane="bottomRight"/>
    </sheetView>
  </sheetViews>
  <sheetFormatPr defaultRowHeight="13.5"/>
  <cols>
    <col min="1" max="1" width="3.5" style="89" bestFit="1" customWidth="1"/>
    <col min="2" max="2" width="29.625" style="90" customWidth="1"/>
    <col min="3" max="54" width="13.125" style="90" customWidth="1"/>
    <col min="55" max="55" width="6.125" style="90" customWidth="1"/>
    <col min="56" max="16384" width="9" style="90"/>
  </cols>
  <sheetData>
    <row r="1" spans="1:55" ht="19.5" customHeight="1">
      <c r="A1" s="126" t="s">
        <v>421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BB1" s="127" t="s">
        <v>426</v>
      </c>
    </row>
    <row r="2" spans="1:55">
      <c r="A2" s="128"/>
      <c r="B2" s="129"/>
      <c r="C2" s="130" t="s">
        <v>5</v>
      </c>
      <c r="D2" s="130" t="s">
        <v>6</v>
      </c>
      <c r="E2" s="130" t="s">
        <v>7</v>
      </c>
      <c r="F2" s="130" t="s">
        <v>8</v>
      </c>
      <c r="G2" s="130" t="s">
        <v>9</v>
      </c>
      <c r="H2" s="130" t="s">
        <v>10</v>
      </c>
      <c r="I2" s="130" t="s">
        <v>11</v>
      </c>
      <c r="J2" s="130" t="s">
        <v>12</v>
      </c>
      <c r="K2" s="130" t="s">
        <v>13</v>
      </c>
      <c r="L2" s="130" t="s">
        <v>14</v>
      </c>
      <c r="M2" s="130" t="s">
        <v>15</v>
      </c>
      <c r="N2" s="130" t="s">
        <v>16</v>
      </c>
      <c r="O2" s="130" t="s">
        <v>17</v>
      </c>
      <c r="P2" s="128" t="s">
        <v>18</v>
      </c>
      <c r="Q2" s="128" t="s">
        <v>19</v>
      </c>
      <c r="R2" s="128" t="s">
        <v>20</v>
      </c>
      <c r="S2" s="128" t="s">
        <v>21</v>
      </c>
      <c r="T2" s="128" t="s">
        <v>56</v>
      </c>
      <c r="U2" s="128" t="s">
        <v>22</v>
      </c>
      <c r="V2" s="128" t="s">
        <v>77</v>
      </c>
      <c r="W2" s="128" t="s">
        <v>80</v>
      </c>
      <c r="X2" s="128" t="s">
        <v>269</v>
      </c>
      <c r="Y2" s="128" t="s">
        <v>270</v>
      </c>
      <c r="Z2" s="128" t="s">
        <v>271</v>
      </c>
      <c r="AA2" s="130" t="s">
        <v>272</v>
      </c>
      <c r="AB2" s="131" t="s">
        <v>273</v>
      </c>
      <c r="AC2" s="128" t="s">
        <v>274</v>
      </c>
      <c r="AD2" s="128" t="s">
        <v>83</v>
      </c>
      <c r="AE2" s="128" t="s">
        <v>275</v>
      </c>
      <c r="AF2" s="128" t="s">
        <v>276</v>
      </c>
      <c r="AG2" s="128" t="s">
        <v>277</v>
      </c>
      <c r="AH2" s="128" t="s">
        <v>278</v>
      </c>
      <c r="AI2" s="128" t="s">
        <v>279</v>
      </c>
      <c r="AJ2" s="128" t="s">
        <v>280</v>
      </c>
      <c r="AK2" s="128" t="s">
        <v>281</v>
      </c>
      <c r="AL2" s="128" t="s">
        <v>282</v>
      </c>
      <c r="AM2" s="128" t="s">
        <v>283</v>
      </c>
      <c r="AN2" s="132" t="s">
        <v>427</v>
      </c>
      <c r="AO2" s="130" t="s">
        <v>285</v>
      </c>
      <c r="AP2" s="130" t="s">
        <v>286</v>
      </c>
      <c r="AQ2" s="130" t="s">
        <v>287</v>
      </c>
      <c r="AR2" s="130" t="s">
        <v>288</v>
      </c>
      <c r="AS2" s="130" t="s">
        <v>289</v>
      </c>
      <c r="AT2" s="130" t="s">
        <v>290</v>
      </c>
      <c r="AU2" s="132" t="s">
        <v>428</v>
      </c>
      <c r="AV2" s="132" t="s">
        <v>429</v>
      </c>
      <c r="AW2" s="132" t="s">
        <v>430</v>
      </c>
      <c r="AX2" s="132" t="s">
        <v>431</v>
      </c>
      <c r="AY2" s="132" t="s">
        <v>432</v>
      </c>
      <c r="AZ2" s="132" t="s">
        <v>433</v>
      </c>
      <c r="BA2" s="132" t="s">
        <v>434</v>
      </c>
      <c r="BB2" s="132" t="s">
        <v>435</v>
      </c>
      <c r="BC2" s="130"/>
    </row>
    <row r="3" spans="1:55" ht="31.5" customHeight="1">
      <c r="A3" s="133"/>
      <c r="B3" s="134"/>
      <c r="C3" s="135" t="s">
        <v>349</v>
      </c>
      <c r="D3" s="135" t="s">
        <v>31</v>
      </c>
      <c r="E3" s="135" t="s">
        <v>52</v>
      </c>
      <c r="F3" s="135" t="s">
        <v>32</v>
      </c>
      <c r="G3" s="135" t="s">
        <v>23</v>
      </c>
      <c r="H3" s="135" t="s">
        <v>33</v>
      </c>
      <c r="I3" s="135" t="s">
        <v>34</v>
      </c>
      <c r="J3" s="135" t="s">
        <v>350</v>
      </c>
      <c r="K3" s="135" t="s">
        <v>35</v>
      </c>
      <c r="L3" s="135" t="s">
        <v>36</v>
      </c>
      <c r="M3" s="135" t="s">
        <v>37</v>
      </c>
      <c r="N3" s="135" t="s">
        <v>38</v>
      </c>
      <c r="O3" s="135" t="s">
        <v>292</v>
      </c>
      <c r="P3" s="136" t="s">
        <v>293</v>
      </c>
      <c r="Q3" s="136" t="s">
        <v>294</v>
      </c>
      <c r="R3" s="136" t="s">
        <v>53</v>
      </c>
      <c r="S3" s="136" t="s">
        <v>29</v>
      </c>
      <c r="T3" s="136" t="s">
        <v>351</v>
      </c>
      <c r="U3" s="136" t="s">
        <v>39</v>
      </c>
      <c r="V3" s="136" t="s">
        <v>27</v>
      </c>
      <c r="W3" s="136" t="s">
        <v>30</v>
      </c>
      <c r="X3" s="136" t="s">
        <v>422</v>
      </c>
      <c r="Y3" s="136" t="s">
        <v>295</v>
      </c>
      <c r="Z3" s="136" t="s">
        <v>296</v>
      </c>
      <c r="AA3" s="135" t="s">
        <v>41</v>
      </c>
      <c r="AB3" s="137" t="s">
        <v>42</v>
      </c>
      <c r="AC3" s="136" t="s">
        <v>43</v>
      </c>
      <c r="AD3" s="136" t="s">
        <v>297</v>
      </c>
      <c r="AE3" s="136" t="s">
        <v>54</v>
      </c>
      <c r="AF3" s="136" t="s">
        <v>44</v>
      </c>
      <c r="AG3" s="136" t="s">
        <v>45</v>
      </c>
      <c r="AH3" s="136" t="s">
        <v>298</v>
      </c>
      <c r="AI3" s="136" t="s">
        <v>352</v>
      </c>
      <c r="AJ3" s="136" t="s">
        <v>24</v>
      </c>
      <c r="AK3" s="136" t="s">
        <v>25</v>
      </c>
      <c r="AL3" s="136" t="s">
        <v>46</v>
      </c>
      <c r="AM3" s="136" t="s">
        <v>47</v>
      </c>
      <c r="AN3" s="135" t="s">
        <v>55</v>
      </c>
      <c r="AO3" s="135" t="s">
        <v>0</v>
      </c>
      <c r="AP3" s="135" t="s">
        <v>1</v>
      </c>
      <c r="AQ3" s="135" t="s">
        <v>2</v>
      </c>
      <c r="AR3" s="135" t="s">
        <v>423</v>
      </c>
      <c r="AS3" s="135" t="s">
        <v>424</v>
      </c>
      <c r="AT3" s="135" t="s">
        <v>3</v>
      </c>
      <c r="AU3" s="135" t="s">
        <v>436</v>
      </c>
      <c r="AV3" s="135" t="s">
        <v>437</v>
      </c>
      <c r="AW3" s="135" t="s">
        <v>438</v>
      </c>
      <c r="AX3" s="135" t="s">
        <v>4</v>
      </c>
      <c r="AY3" s="135" t="s">
        <v>26</v>
      </c>
      <c r="AZ3" s="135" t="s">
        <v>439</v>
      </c>
      <c r="BA3" s="135" t="s">
        <v>440</v>
      </c>
      <c r="BB3" s="135" t="s">
        <v>441</v>
      </c>
      <c r="BC3" s="138"/>
    </row>
    <row r="4" spans="1:55">
      <c r="A4" s="139" t="s">
        <v>5</v>
      </c>
      <c r="B4" s="140" t="s">
        <v>349</v>
      </c>
      <c r="C4" s="141">
        <v>21432.1</v>
      </c>
      <c r="D4" s="142">
        <v>0.3</v>
      </c>
      <c r="E4" s="142">
        <v>138450.70000000001</v>
      </c>
      <c r="F4" s="142">
        <v>679.3</v>
      </c>
      <c r="G4" s="142">
        <v>9487.4</v>
      </c>
      <c r="H4" s="142">
        <v>746.3</v>
      </c>
      <c r="I4" s="142">
        <v>0</v>
      </c>
      <c r="J4" s="142">
        <v>999.7</v>
      </c>
      <c r="K4" s="142">
        <v>3</v>
      </c>
      <c r="L4" s="142">
        <v>0</v>
      </c>
      <c r="M4" s="142">
        <v>0</v>
      </c>
      <c r="N4" s="142">
        <v>0</v>
      </c>
      <c r="O4" s="142">
        <v>0</v>
      </c>
      <c r="P4" s="142">
        <v>0</v>
      </c>
      <c r="Q4" s="142">
        <v>0</v>
      </c>
      <c r="R4" s="142">
        <v>0</v>
      </c>
      <c r="S4" s="142">
        <v>0</v>
      </c>
      <c r="T4" s="142">
        <v>0</v>
      </c>
      <c r="U4" s="142">
        <v>0.2</v>
      </c>
      <c r="V4" s="142">
        <v>1874</v>
      </c>
      <c r="W4" s="142">
        <v>755.6</v>
      </c>
      <c r="X4" s="142">
        <v>0</v>
      </c>
      <c r="Y4" s="142">
        <v>0</v>
      </c>
      <c r="Z4" s="142">
        <v>0</v>
      </c>
      <c r="AA4" s="142">
        <v>180.8</v>
      </c>
      <c r="AB4" s="142">
        <v>0</v>
      </c>
      <c r="AC4" s="142">
        <v>4.7</v>
      </c>
      <c r="AD4" s="142">
        <v>0</v>
      </c>
      <c r="AE4" s="142">
        <v>0</v>
      </c>
      <c r="AF4" s="142">
        <v>11</v>
      </c>
      <c r="AG4" s="142">
        <v>846</v>
      </c>
      <c r="AH4" s="142">
        <v>2226.6999999999998</v>
      </c>
      <c r="AI4" s="142">
        <v>102.4</v>
      </c>
      <c r="AJ4" s="142">
        <v>7.6</v>
      </c>
      <c r="AK4" s="142">
        <v>7122.7</v>
      </c>
      <c r="AL4" s="142">
        <v>0</v>
      </c>
      <c r="AM4" s="142">
        <v>0</v>
      </c>
      <c r="AN4" s="143">
        <v>184930.50000000003</v>
      </c>
      <c r="AO4" s="144">
        <v>986.6</v>
      </c>
      <c r="AP4" s="144">
        <v>40936.699999999997</v>
      </c>
      <c r="AQ4" s="144">
        <v>0</v>
      </c>
      <c r="AR4" s="144">
        <v>0</v>
      </c>
      <c r="AS4" s="144">
        <v>5938.1</v>
      </c>
      <c r="AT4" s="144">
        <v>1404.2</v>
      </c>
      <c r="AU4" s="145">
        <v>49265.599999999991</v>
      </c>
      <c r="AV4" s="145">
        <v>234196.10000000003</v>
      </c>
      <c r="AW4" s="145">
        <v>84823.5</v>
      </c>
      <c r="AX4" s="145">
        <v>134089.09999999998</v>
      </c>
      <c r="AY4" s="145">
        <v>319019.59999999998</v>
      </c>
      <c r="AZ4" s="145">
        <v>-148387.29999999999</v>
      </c>
      <c r="BA4" s="145">
        <v>-14298.200000000012</v>
      </c>
      <c r="BB4" s="145">
        <v>170632.3</v>
      </c>
      <c r="BC4" s="146" t="s">
        <v>5</v>
      </c>
    </row>
    <row r="5" spans="1:55">
      <c r="A5" s="147" t="s">
        <v>6</v>
      </c>
      <c r="B5" s="148" t="s">
        <v>31</v>
      </c>
      <c r="C5" s="149">
        <v>5.2</v>
      </c>
      <c r="D5" s="144">
        <v>18.2</v>
      </c>
      <c r="E5" s="144">
        <v>141</v>
      </c>
      <c r="F5" s="144">
        <v>20.399999999999999</v>
      </c>
      <c r="G5" s="144">
        <v>111.2</v>
      </c>
      <c r="H5" s="144">
        <v>5578.1</v>
      </c>
      <c r="I5" s="144">
        <v>554206.19999999995</v>
      </c>
      <c r="J5" s="144">
        <v>25.8</v>
      </c>
      <c r="K5" s="144">
        <v>8486.2000000000007</v>
      </c>
      <c r="L5" s="144">
        <v>129744.6</v>
      </c>
      <c r="M5" s="144">
        <v>126721.9</v>
      </c>
      <c r="N5" s="144">
        <v>19.2</v>
      </c>
      <c r="O5" s="144">
        <v>5.3</v>
      </c>
      <c r="P5" s="144">
        <v>37.6</v>
      </c>
      <c r="Q5" s="144">
        <v>2.4</v>
      </c>
      <c r="R5" s="144">
        <v>16.7</v>
      </c>
      <c r="S5" s="144">
        <v>2.4</v>
      </c>
      <c r="T5" s="144">
        <v>0</v>
      </c>
      <c r="U5" s="144">
        <v>44.5</v>
      </c>
      <c r="V5" s="144">
        <v>57.7</v>
      </c>
      <c r="W5" s="144">
        <v>1537.9</v>
      </c>
      <c r="X5" s="144">
        <v>40515.599999999999</v>
      </c>
      <c r="Y5" s="144">
        <v>0</v>
      </c>
      <c r="Z5" s="144">
        <v>0.1</v>
      </c>
      <c r="AA5" s="144">
        <v>2.2000000000000002</v>
      </c>
      <c r="AB5" s="144">
        <v>0.3</v>
      </c>
      <c r="AC5" s="144">
        <v>0.3</v>
      </c>
      <c r="AD5" s="144">
        <v>2.4</v>
      </c>
      <c r="AE5" s="144">
        <v>0</v>
      </c>
      <c r="AF5" s="144">
        <v>2.7</v>
      </c>
      <c r="AG5" s="144">
        <v>19</v>
      </c>
      <c r="AH5" s="144">
        <v>6.2</v>
      </c>
      <c r="AI5" s="144">
        <v>2.6</v>
      </c>
      <c r="AJ5" s="144">
        <v>3.2</v>
      </c>
      <c r="AK5" s="144">
        <v>1.7</v>
      </c>
      <c r="AL5" s="144">
        <v>0</v>
      </c>
      <c r="AM5" s="144">
        <v>30.1</v>
      </c>
      <c r="AN5" s="145">
        <v>867368.89999999967</v>
      </c>
      <c r="AO5" s="144">
        <v>-68.8</v>
      </c>
      <c r="AP5" s="144">
        <v>-73.2</v>
      </c>
      <c r="AQ5" s="144">
        <v>0</v>
      </c>
      <c r="AR5" s="144">
        <v>0</v>
      </c>
      <c r="AS5" s="144">
        <v>-58.2</v>
      </c>
      <c r="AT5" s="144">
        <v>-9864.2000000000007</v>
      </c>
      <c r="AU5" s="145">
        <v>-10064.400000000001</v>
      </c>
      <c r="AV5" s="145">
        <v>857304.49999999965</v>
      </c>
      <c r="AW5" s="145">
        <v>1793.6</v>
      </c>
      <c r="AX5" s="145">
        <v>-8270.8000000000011</v>
      </c>
      <c r="AY5" s="145">
        <v>859098.09999999963</v>
      </c>
      <c r="AZ5" s="145">
        <v>-852605.4</v>
      </c>
      <c r="BA5" s="145">
        <v>-860876.20000000007</v>
      </c>
      <c r="BB5" s="145">
        <v>6492.7</v>
      </c>
      <c r="BC5" s="150" t="s">
        <v>6</v>
      </c>
    </row>
    <row r="6" spans="1:55">
      <c r="A6" s="147" t="s">
        <v>7</v>
      </c>
      <c r="B6" s="148" t="s">
        <v>52</v>
      </c>
      <c r="C6" s="149">
        <v>24495.200000000001</v>
      </c>
      <c r="D6" s="144">
        <v>0</v>
      </c>
      <c r="E6" s="144">
        <v>160189.6</v>
      </c>
      <c r="F6" s="144">
        <v>274.2</v>
      </c>
      <c r="G6" s="144">
        <v>334.9</v>
      </c>
      <c r="H6" s="144">
        <v>3864.9</v>
      </c>
      <c r="I6" s="144">
        <v>6.4</v>
      </c>
      <c r="J6" s="144">
        <v>5.4</v>
      </c>
      <c r="K6" s="144">
        <v>162.6</v>
      </c>
      <c r="L6" s="144">
        <v>0.4</v>
      </c>
      <c r="M6" s="144">
        <v>0</v>
      </c>
      <c r="N6" s="144">
        <v>0</v>
      </c>
      <c r="O6" s="144">
        <v>0</v>
      </c>
      <c r="P6" s="144">
        <v>0</v>
      </c>
      <c r="Q6" s="144">
        <v>0</v>
      </c>
      <c r="R6" s="144">
        <v>0</v>
      </c>
      <c r="S6" s="144">
        <v>0</v>
      </c>
      <c r="T6" s="144">
        <v>0</v>
      </c>
      <c r="U6" s="144">
        <v>0</v>
      </c>
      <c r="V6" s="144">
        <v>238.6</v>
      </c>
      <c r="W6" s="144">
        <v>15.1</v>
      </c>
      <c r="X6" s="144">
        <v>0</v>
      </c>
      <c r="Y6" s="144">
        <v>0</v>
      </c>
      <c r="Z6" s="144">
        <v>0</v>
      </c>
      <c r="AA6" s="144">
        <v>151.6</v>
      </c>
      <c r="AB6" s="144">
        <v>0</v>
      </c>
      <c r="AC6" s="144">
        <v>0</v>
      </c>
      <c r="AD6" s="144">
        <v>0</v>
      </c>
      <c r="AE6" s="144">
        <v>0</v>
      </c>
      <c r="AF6" s="144">
        <v>384.9</v>
      </c>
      <c r="AG6" s="144">
        <v>3216.9</v>
      </c>
      <c r="AH6" s="144">
        <v>7831</v>
      </c>
      <c r="AI6" s="144">
        <v>75.599999999999994</v>
      </c>
      <c r="AJ6" s="144">
        <v>2.6</v>
      </c>
      <c r="AK6" s="144">
        <v>43931.4</v>
      </c>
      <c r="AL6" s="144">
        <v>0</v>
      </c>
      <c r="AM6" s="144">
        <v>880.1</v>
      </c>
      <c r="AN6" s="145">
        <v>246061.40000000002</v>
      </c>
      <c r="AO6" s="144">
        <v>12835.6</v>
      </c>
      <c r="AP6" s="144">
        <v>394958.4</v>
      </c>
      <c r="AQ6" s="144">
        <v>0</v>
      </c>
      <c r="AR6" s="144">
        <v>0</v>
      </c>
      <c r="AS6" s="144">
        <v>0</v>
      </c>
      <c r="AT6" s="144">
        <v>-3159.9</v>
      </c>
      <c r="AU6" s="145">
        <v>404634.1</v>
      </c>
      <c r="AV6" s="145">
        <v>650695.5</v>
      </c>
      <c r="AW6" s="145">
        <v>592029.9</v>
      </c>
      <c r="AX6" s="145">
        <v>996664</v>
      </c>
      <c r="AY6" s="145">
        <v>1242725.3999999999</v>
      </c>
      <c r="AZ6" s="145">
        <v>-498797.8</v>
      </c>
      <c r="BA6" s="145">
        <v>497866.2</v>
      </c>
      <c r="BB6" s="145">
        <v>743927.6</v>
      </c>
      <c r="BC6" s="150" t="s">
        <v>7</v>
      </c>
    </row>
    <row r="7" spans="1:55">
      <c r="A7" s="147" t="s">
        <v>8</v>
      </c>
      <c r="B7" s="148" t="s">
        <v>32</v>
      </c>
      <c r="C7" s="149">
        <v>372.1</v>
      </c>
      <c r="D7" s="144">
        <v>13.7</v>
      </c>
      <c r="E7" s="144">
        <v>695.1</v>
      </c>
      <c r="F7" s="144">
        <v>61921.2</v>
      </c>
      <c r="G7" s="144">
        <v>775.6</v>
      </c>
      <c r="H7" s="144">
        <v>888.7</v>
      </c>
      <c r="I7" s="144">
        <v>64.8</v>
      </c>
      <c r="J7" s="144">
        <v>971.2</v>
      </c>
      <c r="K7" s="144">
        <v>579.1</v>
      </c>
      <c r="L7" s="144">
        <v>324.89999999999998</v>
      </c>
      <c r="M7" s="144">
        <v>79.7</v>
      </c>
      <c r="N7" s="144">
        <v>242.5</v>
      </c>
      <c r="O7" s="144">
        <v>234.5</v>
      </c>
      <c r="P7" s="144">
        <v>270.3</v>
      </c>
      <c r="Q7" s="144">
        <v>40.200000000000003</v>
      </c>
      <c r="R7" s="144">
        <v>665.7</v>
      </c>
      <c r="S7" s="144">
        <v>224.9</v>
      </c>
      <c r="T7" s="144">
        <v>6.5</v>
      </c>
      <c r="U7" s="144">
        <v>1804.8</v>
      </c>
      <c r="V7" s="144">
        <v>627.70000000000005</v>
      </c>
      <c r="W7" s="144">
        <v>2835.2</v>
      </c>
      <c r="X7" s="144">
        <v>41.3</v>
      </c>
      <c r="Y7" s="144">
        <v>54.7</v>
      </c>
      <c r="Z7" s="144">
        <v>279.8</v>
      </c>
      <c r="AA7" s="144">
        <v>4631.6000000000004</v>
      </c>
      <c r="AB7" s="144">
        <v>529</v>
      </c>
      <c r="AC7" s="144">
        <v>20.399999999999999</v>
      </c>
      <c r="AD7" s="144">
        <v>1549</v>
      </c>
      <c r="AE7" s="144">
        <v>194.3</v>
      </c>
      <c r="AF7" s="144">
        <v>2372.5</v>
      </c>
      <c r="AG7" s="144">
        <v>265.39999999999998</v>
      </c>
      <c r="AH7" s="144">
        <v>3928.1</v>
      </c>
      <c r="AI7" s="144">
        <v>1432.5</v>
      </c>
      <c r="AJ7" s="144">
        <v>1862.8</v>
      </c>
      <c r="AK7" s="144">
        <v>1926</v>
      </c>
      <c r="AL7" s="144">
        <v>384</v>
      </c>
      <c r="AM7" s="144">
        <v>48.1</v>
      </c>
      <c r="AN7" s="145">
        <v>93157.9</v>
      </c>
      <c r="AO7" s="144">
        <v>1765.1</v>
      </c>
      <c r="AP7" s="144">
        <v>43691.3</v>
      </c>
      <c r="AQ7" s="144">
        <v>0</v>
      </c>
      <c r="AR7" s="144">
        <v>43.7</v>
      </c>
      <c r="AS7" s="144">
        <v>2818.2</v>
      </c>
      <c r="AT7" s="144">
        <v>-2463.6999999999998</v>
      </c>
      <c r="AU7" s="145">
        <v>45854.6</v>
      </c>
      <c r="AV7" s="145">
        <v>139012.5</v>
      </c>
      <c r="AW7" s="145">
        <v>197231</v>
      </c>
      <c r="AX7" s="145">
        <v>243085.6</v>
      </c>
      <c r="AY7" s="145">
        <v>336243.5</v>
      </c>
      <c r="AZ7" s="145">
        <v>-109257.3</v>
      </c>
      <c r="BA7" s="145">
        <v>133828.29999999999</v>
      </c>
      <c r="BB7" s="145">
        <v>226986.2</v>
      </c>
      <c r="BC7" s="150" t="s">
        <v>8</v>
      </c>
    </row>
    <row r="8" spans="1:55">
      <c r="A8" s="151" t="s">
        <v>9</v>
      </c>
      <c r="B8" s="152" t="s">
        <v>23</v>
      </c>
      <c r="C8" s="153">
        <v>4006.5</v>
      </c>
      <c r="D8" s="154">
        <v>4</v>
      </c>
      <c r="E8" s="154">
        <v>9898.7999999999993</v>
      </c>
      <c r="F8" s="154">
        <v>871.3</v>
      </c>
      <c r="G8" s="154">
        <v>50010</v>
      </c>
      <c r="H8" s="154">
        <v>6840.3</v>
      </c>
      <c r="I8" s="154">
        <v>61</v>
      </c>
      <c r="J8" s="154">
        <v>1994.6</v>
      </c>
      <c r="K8" s="154">
        <v>1198.5</v>
      </c>
      <c r="L8" s="154">
        <v>327.39999999999998</v>
      </c>
      <c r="M8" s="154">
        <v>114.8</v>
      </c>
      <c r="N8" s="154">
        <v>773.4</v>
      </c>
      <c r="O8" s="154">
        <v>544.70000000000005</v>
      </c>
      <c r="P8" s="154">
        <v>337.8</v>
      </c>
      <c r="Q8" s="154">
        <v>154.80000000000001</v>
      </c>
      <c r="R8" s="154">
        <v>1059.0999999999999</v>
      </c>
      <c r="S8" s="154">
        <v>699.4</v>
      </c>
      <c r="T8" s="154">
        <v>19.3</v>
      </c>
      <c r="U8" s="154">
        <v>1424.3</v>
      </c>
      <c r="V8" s="154">
        <v>13269.8</v>
      </c>
      <c r="W8" s="154">
        <v>41986.1</v>
      </c>
      <c r="X8" s="154">
        <v>879.1</v>
      </c>
      <c r="Y8" s="154">
        <v>248.4</v>
      </c>
      <c r="Z8" s="154">
        <v>467.6</v>
      </c>
      <c r="AA8" s="154">
        <v>7798.5</v>
      </c>
      <c r="AB8" s="154">
        <v>1852.3</v>
      </c>
      <c r="AC8" s="154">
        <v>396.2</v>
      </c>
      <c r="AD8" s="154">
        <v>4676.8</v>
      </c>
      <c r="AE8" s="154">
        <v>3179.6</v>
      </c>
      <c r="AF8" s="154">
        <v>669</v>
      </c>
      <c r="AG8" s="154">
        <v>5127.7</v>
      </c>
      <c r="AH8" s="154">
        <v>6704.5</v>
      </c>
      <c r="AI8" s="154">
        <v>1013.1</v>
      </c>
      <c r="AJ8" s="154">
        <v>3784.3</v>
      </c>
      <c r="AK8" s="154">
        <v>2373.1999999999998</v>
      </c>
      <c r="AL8" s="154">
        <v>8278</v>
      </c>
      <c r="AM8" s="154">
        <v>137.19999999999999</v>
      </c>
      <c r="AN8" s="155">
        <v>183181.40000000002</v>
      </c>
      <c r="AO8" s="154">
        <v>1372.1</v>
      </c>
      <c r="AP8" s="154">
        <v>5889.6</v>
      </c>
      <c r="AQ8" s="154">
        <v>26.2</v>
      </c>
      <c r="AR8" s="154">
        <v>292.5</v>
      </c>
      <c r="AS8" s="154">
        <v>4275.3</v>
      </c>
      <c r="AT8" s="154">
        <v>-2256.8000000000002</v>
      </c>
      <c r="AU8" s="155">
        <v>9598.9000000000015</v>
      </c>
      <c r="AV8" s="155">
        <v>192780.30000000002</v>
      </c>
      <c r="AW8" s="155">
        <v>159183.29999999999</v>
      </c>
      <c r="AX8" s="155">
        <v>168782.19999999998</v>
      </c>
      <c r="AY8" s="155">
        <v>351963.6</v>
      </c>
      <c r="AZ8" s="155">
        <v>-140305.5</v>
      </c>
      <c r="BA8" s="155">
        <v>28476.699999999983</v>
      </c>
      <c r="BB8" s="155">
        <v>211658.1</v>
      </c>
      <c r="BC8" s="156" t="s">
        <v>9</v>
      </c>
    </row>
    <row r="9" spans="1:55">
      <c r="A9" s="147" t="s">
        <v>10</v>
      </c>
      <c r="B9" s="148" t="s">
        <v>33</v>
      </c>
      <c r="C9" s="149">
        <v>6083.7</v>
      </c>
      <c r="D9" s="144">
        <v>63.7</v>
      </c>
      <c r="E9" s="144">
        <v>5995.4</v>
      </c>
      <c r="F9" s="144">
        <v>12797.7</v>
      </c>
      <c r="G9" s="144">
        <v>9343.7999999999993</v>
      </c>
      <c r="H9" s="144">
        <v>392539.8</v>
      </c>
      <c r="I9" s="144">
        <v>1564</v>
      </c>
      <c r="J9" s="144">
        <v>49156.1</v>
      </c>
      <c r="K9" s="144">
        <v>5783.6</v>
      </c>
      <c r="L9" s="144">
        <v>5892.7</v>
      </c>
      <c r="M9" s="144">
        <v>337.2</v>
      </c>
      <c r="N9" s="144">
        <v>1911.3</v>
      </c>
      <c r="O9" s="144">
        <v>988.4</v>
      </c>
      <c r="P9" s="144">
        <v>879.6</v>
      </c>
      <c r="Q9" s="144">
        <v>314.39999999999998</v>
      </c>
      <c r="R9" s="144">
        <v>2763.1</v>
      </c>
      <c r="S9" s="144">
        <v>1637.1</v>
      </c>
      <c r="T9" s="144">
        <v>50.9</v>
      </c>
      <c r="U9" s="144">
        <v>10267</v>
      </c>
      <c r="V9" s="144">
        <v>5675.4</v>
      </c>
      <c r="W9" s="144">
        <v>4038.7</v>
      </c>
      <c r="X9" s="144">
        <v>182.3</v>
      </c>
      <c r="Y9" s="144">
        <v>542.4</v>
      </c>
      <c r="Z9" s="144">
        <v>1574.2</v>
      </c>
      <c r="AA9" s="144">
        <v>10.5</v>
      </c>
      <c r="AB9" s="144">
        <v>10.199999999999999</v>
      </c>
      <c r="AC9" s="144">
        <v>32.299999999999997</v>
      </c>
      <c r="AD9" s="144">
        <v>427.4</v>
      </c>
      <c r="AE9" s="144">
        <v>190</v>
      </c>
      <c r="AF9" s="144">
        <v>491.9</v>
      </c>
      <c r="AG9" s="144">
        <v>4638.6000000000004</v>
      </c>
      <c r="AH9" s="144">
        <v>162465.70000000001</v>
      </c>
      <c r="AI9" s="144">
        <v>131.9</v>
      </c>
      <c r="AJ9" s="144">
        <v>3573.7</v>
      </c>
      <c r="AK9" s="144">
        <v>3850.9</v>
      </c>
      <c r="AL9" s="144">
        <v>178.6</v>
      </c>
      <c r="AM9" s="144">
        <v>835.3</v>
      </c>
      <c r="AN9" s="145">
        <v>697219.50000000012</v>
      </c>
      <c r="AO9" s="144">
        <v>2988.7</v>
      </c>
      <c r="AP9" s="144">
        <v>30424.9</v>
      </c>
      <c r="AQ9" s="144">
        <v>0</v>
      </c>
      <c r="AR9" s="144">
        <v>0</v>
      </c>
      <c r="AS9" s="144">
        <v>0</v>
      </c>
      <c r="AT9" s="144">
        <v>-5697.9</v>
      </c>
      <c r="AU9" s="145">
        <v>27715.699999999997</v>
      </c>
      <c r="AV9" s="145">
        <v>724935.20000000007</v>
      </c>
      <c r="AW9" s="145">
        <v>758424.1</v>
      </c>
      <c r="AX9" s="145">
        <v>786139.79999999993</v>
      </c>
      <c r="AY9" s="145">
        <v>1483359.3</v>
      </c>
      <c r="AZ9" s="145">
        <v>-400535.2</v>
      </c>
      <c r="BA9" s="145">
        <v>385604.59999999992</v>
      </c>
      <c r="BB9" s="145">
        <v>1082824.1000000001</v>
      </c>
      <c r="BC9" s="150" t="s">
        <v>10</v>
      </c>
    </row>
    <row r="10" spans="1:55">
      <c r="A10" s="147" t="s">
        <v>11</v>
      </c>
      <c r="B10" s="148" t="s">
        <v>34</v>
      </c>
      <c r="C10" s="149">
        <v>1089.9000000000001</v>
      </c>
      <c r="D10" s="144">
        <v>101.1</v>
      </c>
      <c r="E10" s="144">
        <v>1956.3</v>
      </c>
      <c r="F10" s="144">
        <v>559.20000000000005</v>
      </c>
      <c r="G10" s="144">
        <v>348</v>
      </c>
      <c r="H10" s="144">
        <v>179389.7</v>
      </c>
      <c r="I10" s="144">
        <v>80653.3</v>
      </c>
      <c r="J10" s="144">
        <v>434.9</v>
      </c>
      <c r="K10" s="144">
        <v>3063.4</v>
      </c>
      <c r="L10" s="144">
        <v>55881.5</v>
      </c>
      <c r="M10" s="144">
        <v>997</v>
      </c>
      <c r="N10" s="144">
        <v>726.9</v>
      </c>
      <c r="O10" s="144">
        <v>203.6</v>
      </c>
      <c r="P10" s="144">
        <v>192.5</v>
      </c>
      <c r="Q10" s="144">
        <v>15.5</v>
      </c>
      <c r="R10" s="144">
        <v>80.7</v>
      </c>
      <c r="S10" s="144">
        <v>131</v>
      </c>
      <c r="T10" s="144">
        <v>1.7</v>
      </c>
      <c r="U10" s="144">
        <v>1047</v>
      </c>
      <c r="V10" s="144">
        <v>289.5</v>
      </c>
      <c r="W10" s="144">
        <v>8561.7000000000007</v>
      </c>
      <c r="X10" s="144">
        <v>6712.6</v>
      </c>
      <c r="Y10" s="144">
        <v>820.7</v>
      </c>
      <c r="Z10" s="144">
        <v>1255.3</v>
      </c>
      <c r="AA10" s="144">
        <v>1575.3</v>
      </c>
      <c r="AB10" s="144">
        <v>160.80000000000001</v>
      </c>
      <c r="AC10" s="144">
        <v>177.7</v>
      </c>
      <c r="AD10" s="144">
        <v>59273.5</v>
      </c>
      <c r="AE10" s="144">
        <v>241.8</v>
      </c>
      <c r="AF10" s="144">
        <v>4240.6000000000004</v>
      </c>
      <c r="AG10" s="144">
        <v>1671.5</v>
      </c>
      <c r="AH10" s="144">
        <v>2244.3000000000002</v>
      </c>
      <c r="AI10" s="144">
        <v>178.9</v>
      </c>
      <c r="AJ10" s="144">
        <v>1877.8</v>
      </c>
      <c r="AK10" s="144">
        <v>1751.2</v>
      </c>
      <c r="AL10" s="144">
        <v>0</v>
      </c>
      <c r="AM10" s="144">
        <v>2027.4</v>
      </c>
      <c r="AN10" s="145">
        <v>419933.80000000005</v>
      </c>
      <c r="AO10" s="144">
        <v>229.4</v>
      </c>
      <c r="AP10" s="144">
        <v>60671.5</v>
      </c>
      <c r="AQ10" s="144">
        <v>0</v>
      </c>
      <c r="AR10" s="144">
        <v>0</v>
      </c>
      <c r="AS10" s="144">
        <v>0</v>
      </c>
      <c r="AT10" s="144">
        <v>3872.6</v>
      </c>
      <c r="AU10" s="145">
        <v>64773.5</v>
      </c>
      <c r="AV10" s="145">
        <v>484707.30000000005</v>
      </c>
      <c r="AW10" s="145">
        <v>998635.1</v>
      </c>
      <c r="AX10" s="145">
        <v>1063408.6000000001</v>
      </c>
      <c r="AY10" s="145">
        <v>1483342.4000000001</v>
      </c>
      <c r="AZ10" s="145">
        <v>-211665.6</v>
      </c>
      <c r="BA10" s="145">
        <v>851743.00000000012</v>
      </c>
      <c r="BB10" s="145">
        <v>1271676.8</v>
      </c>
      <c r="BC10" s="150" t="s">
        <v>11</v>
      </c>
    </row>
    <row r="11" spans="1:55">
      <c r="A11" s="147" t="s">
        <v>12</v>
      </c>
      <c r="B11" s="148" t="s">
        <v>350</v>
      </c>
      <c r="C11" s="149">
        <v>1083.4000000000001</v>
      </c>
      <c r="D11" s="144">
        <v>22.4</v>
      </c>
      <c r="E11" s="144">
        <v>10391.299999999999</v>
      </c>
      <c r="F11" s="144">
        <v>1063.4000000000001</v>
      </c>
      <c r="G11" s="144">
        <v>4937</v>
      </c>
      <c r="H11" s="144">
        <v>10210.1</v>
      </c>
      <c r="I11" s="144">
        <v>113.8</v>
      </c>
      <c r="J11" s="144">
        <v>63956.800000000003</v>
      </c>
      <c r="K11" s="144">
        <v>981.1</v>
      </c>
      <c r="L11" s="144">
        <v>798.3</v>
      </c>
      <c r="M11" s="144">
        <v>128.9</v>
      </c>
      <c r="N11" s="144">
        <v>767.5</v>
      </c>
      <c r="O11" s="144">
        <v>2183.3000000000002</v>
      </c>
      <c r="P11" s="144">
        <v>6425.4</v>
      </c>
      <c r="Q11" s="144">
        <v>1154.9000000000001</v>
      </c>
      <c r="R11" s="144">
        <v>3269.4</v>
      </c>
      <c r="S11" s="144">
        <v>5277.7</v>
      </c>
      <c r="T11" s="144">
        <v>229.3</v>
      </c>
      <c r="U11" s="144">
        <v>36920.6</v>
      </c>
      <c r="V11" s="144">
        <v>7851.7</v>
      </c>
      <c r="W11" s="144">
        <v>11128.4</v>
      </c>
      <c r="X11" s="144">
        <v>0</v>
      </c>
      <c r="Y11" s="144">
        <v>2448.8000000000002</v>
      </c>
      <c r="Z11" s="144">
        <v>2086.4</v>
      </c>
      <c r="AA11" s="144">
        <v>6654.1</v>
      </c>
      <c r="AB11" s="144">
        <v>1016.7</v>
      </c>
      <c r="AC11" s="144">
        <v>530.79999999999995</v>
      </c>
      <c r="AD11" s="144">
        <v>2802.4</v>
      </c>
      <c r="AE11" s="144">
        <v>638.79999999999995</v>
      </c>
      <c r="AF11" s="144">
        <v>913.2</v>
      </c>
      <c r="AG11" s="144">
        <v>1928.7</v>
      </c>
      <c r="AH11" s="144">
        <v>2619.1999999999998</v>
      </c>
      <c r="AI11" s="144">
        <v>465.3</v>
      </c>
      <c r="AJ11" s="144">
        <v>6360.2</v>
      </c>
      <c r="AK11" s="144">
        <v>1314</v>
      </c>
      <c r="AL11" s="144">
        <v>882.5</v>
      </c>
      <c r="AM11" s="144">
        <v>467.9</v>
      </c>
      <c r="AN11" s="145">
        <v>200023.69999999998</v>
      </c>
      <c r="AO11" s="144">
        <v>360.9</v>
      </c>
      <c r="AP11" s="144">
        <v>8960.6</v>
      </c>
      <c r="AQ11" s="144">
        <v>32.799999999999997</v>
      </c>
      <c r="AR11" s="144">
        <v>0</v>
      </c>
      <c r="AS11" s="144">
        <v>-6.5</v>
      </c>
      <c r="AT11" s="144">
        <v>-3303.2</v>
      </c>
      <c r="AU11" s="145">
        <v>6044.5999999999995</v>
      </c>
      <c r="AV11" s="145">
        <v>206068.3</v>
      </c>
      <c r="AW11" s="145">
        <v>273034</v>
      </c>
      <c r="AX11" s="145">
        <v>279078.59999999998</v>
      </c>
      <c r="AY11" s="145">
        <v>479102.29999999993</v>
      </c>
      <c r="AZ11" s="145">
        <v>-146161.5</v>
      </c>
      <c r="BA11" s="145">
        <v>132917.09999999998</v>
      </c>
      <c r="BB11" s="145">
        <v>332940.79999999999</v>
      </c>
      <c r="BC11" s="150" t="s">
        <v>12</v>
      </c>
    </row>
    <row r="12" spans="1:55">
      <c r="A12" s="147" t="s">
        <v>13</v>
      </c>
      <c r="B12" s="148" t="s">
        <v>35</v>
      </c>
      <c r="C12" s="149">
        <v>335.3</v>
      </c>
      <c r="D12" s="144">
        <v>0.8</v>
      </c>
      <c r="E12" s="144">
        <v>1460.1</v>
      </c>
      <c r="F12" s="144">
        <v>50.4</v>
      </c>
      <c r="G12" s="144">
        <v>353</v>
      </c>
      <c r="H12" s="144">
        <v>3539.4</v>
      </c>
      <c r="I12" s="144">
        <v>323</v>
      </c>
      <c r="J12" s="144">
        <v>877.9</v>
      </c>
      <c r="K12" s="144">
        <v>16701.7</v>
      </c>
      <c r="L12" s="144">
        <v>2699.7</v>
      </c>
      <c r="M12" s="144">
        <v>236.2</v>
      </c>
      <c r="N12" s="144">
        <v>1123.7</v>
      </c>
      <c r="O12" s="144">
        <v>1509.5</v>
      </c>
      <c r="P12" s="144">
        <v>687.9</v>
      </c>
      <c r="Q12" s="144">
        <v>137.19999999999999</v>
      </c>
      <c r="R12" s="144">
        <v>9155.1</v>
      </c>
      <c r="S12" s="144">
        <v>1015.8</v>
      </c>
      <c r="T12" s="144">
        <v>15.6</v>
      </c>
      <c r="U12" s="144">
        <v>7887.8</v>
      </c>
      <c r="V12" s="144">
        <v>570.5</v>
      </c>
      <c r="W12" s="144">
        <v>40124.5</v>
      </c>
      <c r="X12" s="144">
        <v>13.8</v>
      </c>
      <c r="Y12" s="144">
        <v>342.1</v>
      </c>
      <c r="Z12" s="144">
        <v>50.2</v>
      </c>
      <c r="AA12" s="144">
        <v>227.3</v>
      </c>
      <c r="AB12" s="144">
        <v>4.5999999999999996</v>
      </c>
      <c r="AC12" s="144">
        <v>67.599999999999994</v>
      </c>
      <c r="AD12" s="144">
        <v>41.9</v>
      </c>
      <c r="AE12" s="144">
        <v>1.3</v>
      </c>
      <c r="AF12" s="144">
        <v>116.8</v>
      </c>
      <c r="AG12" s="144">
        <v>1427.2</v>
      </c>
      <c r="AH12" s="144">
        <v>751.7</v>
      </c>
      <c r="AI12" s="144">
        <v>30.1</v>
      </c>
      <c r="AJ12" s="144">
        <v>538.9</v>
      </c>
      <c r="AK12" s="144">
        <v>466.7</v>
      </c>
      <c r="AL12" s="144">
        <v>103.2</v>
      </c>
      <c r="AM12" s="144">
        <v>625.9</v>
      </c>
      <c r="AN12" s="145">
        <v>93614.400000000009</v>
      </c>
      <c r="AO12" s="144">
        <v>143.9</v>
      </c>
      <c r="AP12" s="144">
        <v>1290.7</v>
      </c>
      <c r="AQ12" s="144">
        <v>0</v>
      </c>
      <c r="AR12" s="144">
        <v>0</v>
      </c>
      <c r="AS12" s="144">
        <v>0</v>
      </c>
      <c r="AT12" s="144">
        <v>-1770.7</v>
      </c>
      <c r="AU12" s="145">
        <v>-336.09999999999991</v>
      </c>
      <c r="AV12" s="145">
        <v>93278.3</v>
      </c>
      <c r="AW12" s="145">
        <v>145137.20000000001</v>
      </c>
      <c r="AX12" s="145">
        <v>144801.1</v>
      </c>
      <c r="AY12" s="145">
        <v>238415.5</v>
      </c>
      <c r="AZ12" s="145">
        <v>-54913</v>
      </c>
      <c r="BA12" s="145">
        <v>89888.1</v>
      </c>
      <c r="BB12" s="145">
        <v>183502.5</v>
      </c>
      <c r="BC12" s="150" t="s">
        <v>13</v>
      </c>
    </row>
    <row r="13" spans="1:55">
      <c r="A13" s="151" t="s">
        <v>14</v>
      </c>
      <c r="B13" s="152" t="s">
        <v>36</v>
      </c>
      <c r="C13" s="153">
        <v>5.7</v>
      </c>
      <c r="D13" s="154">
        <v>11.3</v>
      </c>
      <c r="E13" s="154">
        <v>0</v>
      </c>
      <c r="F13" s="154">
        <v>17</v>
      </c>
      <c r="G13" s="154">
        <v>1687.4</v>
      </c>
      <c r="H13" s="154">
        <v>59.5</v>
      </c>
      <c r="I13" s="154">
        <v>-1.4</v>
      </c>
      <c r="J13" s="154">
        <v>752.7</v>
      </c>
      <c r="K13" s="154">
        <v>876.4</v>
      </c>
      <c r="L13" s="154">
        <v>825291.3</v>
      </c>
      <c r="M13" s="154">
        <v>61.6</v>
      </c>
      <c r="N13" s="154">
        <v>38690.5</v>
      </c>
      <c r="O13" s="154">
        <v>18826</v>
      </c>
      <c r="P13" s="154">
        <v>21027</v>
      </c>
      <c r="Q13" s="154">
        <v>696.6</v>
      </c>
      <c r="R13" s="154">
        <v>2756.4</v>
      </c>
      <c r="S13" s="154">
        <v>7044.7</v>
      </c>
      <c r="T13" s="154">
        <v>55.7</v>
      </c>
      <c r="U13" s="154">
        <v>52838.3</v>
      </c>
      <c r="V13" s="154">
        <v>369.5</v>
      </c>
      <c r="W13" s="154">
        <v>14716.1</v>
      </c>
      <c r="X13" s="154">
        <v>0</v>
      </c>
      <c r="Y13" s="154">
        <v>2</v>
      </c>
      <c r="Z13" s="154">
        <v>0</v>
      </c>
      <c r="AA13" s="154">
        <v>0</v>
      </c>
      <c r="AB13" s="154">
        <v>0</v>
      </c>
      <c r="AC13" s="154">
        <v>0</v>
      </c>
      <c r="AD13" s="154">
        <v>204.3</v>
      </c>
      <c r="AE13" s="154">
        <v>0</v>
      </c>
      <c r="AF13" s="154">
        <v>14.1</v>
      </c>
      <c r="AG13" s="154">
        <v>0</v>
      </c>
      <c r="AH13" s="154">
        <v>3.2</v>
      </c>
      <c r="AI13" s="154">
        <v>0.2</v>
      </c>
      <c r="AJ13" s="154">
        <v>114.4</v>
      </c>
      <c r="AK13" s="154">
        <v>12</v>
      </c>
      <c r="AL13" s="154">
        <v>0.5</v>
      </c>
      <c r="AM13" s="154">
        <v>568.9</v>
      </c>
      <c r="AN13" s="155">
        <v>986701.89999999991</v>
      </c>
      <c r="AO13" s="154">
        <v>0</v>
      </c>
      <c r="AP13" s="154">
        <v>-476.8</v>
      </c>
      <c r="AQ13" s="154">
        <v>0</v>
      </c>
      <c r="AR13" s="154">
        <v>-346.2</v>
      </c>
      <c r="AS13" s="154">
        <v>-1894.5</v>
      </c>
      <c r="AT13" s="154">
        <v>-18259.2</v>
      </c>
      <c r="AU13" s="155">
        <v>-20976.7</v>
      </c>
      <c r="AV13" s="155">
        <v>965725.2</v>
      </c>
      <c r="AW13" s="155">
        <v>548869.30000000005</v>
      </c>
      <c r="AX13" s="155">
        <v>527892.60000000009</v>
      </c>
      <c r="AY13" s="155">
        <v>1514594.5</v>
      </c>
      <c r="AZ13" s="155">
        <v>-123724.2</v>
      </c>
      <c r="BA13" s="155">
        <v>404168.40000000008</v>
      </c>
      <c r="BB13" s="155">
        <v>1390870.3</v>
      </c>
      <c r="BC13" s="156" t="s">
        <v>14</v>
      </c>
    </row>
    <row r="14" spans="1:55">
      <c r="A14" s="147" t="s">
        <v>15</v>
      </c>
      <c r="B14" s="148" t="s">
        <v>37</v>
      </c>
      <c r="C14" s="149">
        <v>0</v>
      </c>
      <c r="D14" s="144">
        <v>2.6</v>
      </c>
      <c r="E14" s="144">
        <v>754.2</v>
      </c>
      <c r="F14" s="144">
        <v>1.2</v>
      </c>
      <c r="G14" s="144">
        <v>462.9</v>
      </c>
      <c r="H14" s="144">
        <v>4852.3999999999996</v>
      </c>
      <c r="I14" s="144">
        <v>20.5</v>
      </c>
      <c r="J14" s="144">
        <v>713.1</v>
      </c>
      <c r="K14" s="144">
        <v>3440</v>
      </c>
      <c r="L14" s="144">
        <v>12350.7</v>
      </c>
      <c r="M14" s="144">
        <v>23856.9</v>
      </c>
      <c r="N14" s="144">
        <v>11725.1</v>
      </c>
      <c r="O14" s="144">
        <v>4410</v>
      </c>
      <c r="P14" s="144">
        <v>3500.5</v>
      </c>
      <c r="Q14" s="144">
        <v>1063</v>
      </c>
      <c r="R14" s="144">
        <v>17103.7</v>
      </c>
      <c r="S14" s="144">
        <v>11747.6</v>
      </c>
      <c r="T14" s="144">
        <v>158.1</v>
      </c>
      <c r="U14" s="144">
        <v>14180.1</v>
      </c>
      <c r="V14" s="144">
        <v>1487.5</v>
      </c>
      <c r="W14" s="144">
        <v>6457.1</v>
      </c>
      <c r="X14" s="144">
        <v>129.4</v>
      </c>
      <c r="Y14" s="144">
        <v>10.4</v>
      </c>
      <c r="Z14" s="144">
        <v>0.3</v>
      </c>
      <c r="AA14" s="144">
        <v>13.2</v>
      </c>
      <c r="AB14" s="144">
        <v>0</v>
      </c>
      <c r="AC14" s="144">
        <v>0</v>
      </c>
      <c r="AD14" s="144">
        <v>15.8</v>
      </c>
      <c r="AE14" s="144">
        <v>25.4</v>
      </c>
      <c r="AF14" s="144">
        <v>89.3</v>
      </c>
      <c r="AG14" s="144">
        <v>41.9</v>
      </c>
      <c r="AH14" s="144">
        <v>1854</v>
      </c>
      <c r="AI14" s="144">
        <v>12.6</v>
      </c>
      <c r="AJ14" s="144">
        <v>285.7</v>
      </c>
      <c r="AK14" s="144">
        <v>151.6</v>
      </c>
      <c r="AL14" s="144">
        <v>18.5</v>
      </c>
      <c r="AM14" s="144">
        <v>495.6</v>
      </c>
      <c r="AN14" s="145">
        <v>121430.90000000002</v>
      </c>
      <c r="AO14" s="144">
        <v>19.899999999999999</v>
      </c>
      <c r="AP14" s="144">
        <v>2683.9</v>
      </c>
      <c r="AQ14" s="144">
        <v>0</v>
      </c>
      <c r="AR14" s="144">
        <v>0</v>
      </c>
      <c r="AS14" s="144">
        <v>-422.3</v>
      </c>
      <c r="AT14" s="144">
        <v>-49.2</v>
      </c>
      <c r="AU14" s="145">
        <v>2232.3000000000002</v>
      </c>
      <c r="AV14" s="145">
        <v>123663.20000000003</v>
      </c>
      <c r="AW14" s="145">
        <v>226640.1</v>
      </c>
      <c r="AX14" s="145">
        <v>228872.4</v>
      </c>
      <c r="AY14" s="145">
        <v>350303.30000000005</v>
      </c>
      <c r="AZ14" s="145">
        <v>-111159.7</v>
      </c>
      <c r="BA14" s="145">
        <v>117712.7</v>
      </c>
      <c r="BB14" s="145">
        <v>239143.6</v>
      </c>
      <c r="BC14" s="150" t="s">
        <v>15</v>
      </c>
    </row>
    <row r="15" spans="1:55">
      <c r="A15" s="147" t="s">
        <v>16</v>
      </c>
      <c r="B15" s="148" t="s">
        <v>38</v>
      </c>
      <c r="C15" s="149">
        <v>337.1</v>
      </c>
      <c r="D15" s="144">
        <v>34.5</v>
      </c>
      <c r="E15" s="144">
        <v>9377.9</v>
      </c>
      <c r="F15" s="144">
        <v>578.6</v>
      </c>
      <c r="G15" s="144">
        <v>2487.6999999999998</v>
      </c>
      <c r="H15" s="144">
        <v>6257.5</v>
      </c>
      <c r="I15" s="144">
        <v>769.9</v>
      </c>
      <c r="J15" s="144">
        <v>2891.4</v>
      </c>
      <c r="K15" s="144">
        <v>2029</v>
      </c>
      <c r="L15" s="144">
        <v>716.9</v>
      </c>
      <c r="M15" s="144">
        <v>200.7</v>
      </c>
      <c r="N15" s="144">
        <v>13110</v>
      </c>
      <c r="O15" s="144">
        <v>6062.9</v>
      </c>
      <c r="P15" s="144">
        <v>6836.4</v>
      </c>
      <c r="Q15" s="144">
        <v>1469.2</v>
      </c>
      <c r="R15" s="144">
        <v>5953.7</v>
      </c>
      <c r="S15" s="144">
        <v>6173.2</v>
      </c>
      <c r="T15" s="144">
        <v>198.6</v>
      </c>
      <c r="U15" s="144">
        <v>11934.5</v>
      </c>
      <c r="V15" s="144">
        <v>1698.8</v>
      </c>
      <c r="W15" s="144">
        <v>67705</v>
      </c>
      <c r="X15" s="144">
        <v>118.3</v>
      </c>
      <c r="Y15" s="144">
        <v>43.3</v>
      </c>
      <c r="Z15" s="144">
        <v>15.4</v>
      </c>
      <c r="AA15" s="144">
        <v>2681.8</v>
      </c>
      <c r="AB15" s="144">
        <v>45.3</v>
      </c>
      <c r="AC15" s="144">
        <v>281.39999999999998</v>
      </c>
      <c r="AD15" s="144">
        <v>1345</v>
      </c>
      <c r="AE15" s="144">
        <v>182.8</v>
      </c>
      <c r="AF15" s="144">
        <v>1739.6</v>
      </c>
      <c r="AG15" s="144">
        <v>139.19999999999999</v>
      </c>
      <c r="AH15" s="144">
        <v>416.1</v>
      </c>
      <c r="AI15" s="144">
        <v>136</v>
      </c>
      <c r="AJ15" s="144">
        <v>1022.8</v>
      </c>
      <c r="AK15" s="144">
        <v>1226.3</v>
      </c>
      <c r="AL15" s="144">
        <v>7.5</v>
      </c>
      <c r="AM15" s="144">
        <v>689.3</v>
      </c>
      <c r="AN15" s="145">
        <v>156913.59999999992</v>
      </c>
      <c r="AO15" s="144">
        <v>462</v>
      </c>
      <c r="AP15" s="144">
        <v>2703.9</v>
      </c>
      <c r="AQ15" s="144">
        <v>5.8</v>
      </c>
      <c r="AR15" s="144">
        <v>701.3</v>
      </c>
      <c r="AS15" s="144">
        <v>5866.3</v>
      </c>
      <c r="AT15" s="144">
        <v>-1588.9</v>
      </c>
      <c r="AU15" s="145">
        <v>8150.4</v>
      </c>
      <c r="AV15" s="145">
        <v>165063.99999999991</v>
      </c>
      <c r="AW15" s="145">
        <v>151352.4</v>
      </c>
      <c r="AX15" s="145">
        <v>159502.79999999999</v>
      </c>
      <c r="AY15" s="145">
        <v>316416.39999999991</v>
      </c>
      <c r="AZ15" s="145">
        <v>-101741.2</v>
      </c>
      <c r="BA15" s="145">
        <v>57761.599999999991</v>
      </c>
      <c r="BB15" s="145">
        <v>214675.20000000001</v>
      </c>
      <c r="BC15" s="150" t="s">
        <v>16</v>
      </c>
    </row>
    <row r="16" spans="1:55">
      <c r="A16" s="147" t="s">
        <v>17</v>
      </c>
      <c r="B16" s="148" t="s">
        <v>292</v>
      </c>
      <c r="C16" s="149">
        <v>0.4</v>
      </c>
      <c r="D16" s="144">
        <v>14.9</v>
      </c>
      <c r="E16" s="144">
        <v>0</v>
      </c>
      <c r="F16" s="144">
        <v>0</v>
      </c>
      <c r="G16" s="144">
        <v>23.7</v>
      </c>
      <c r="H16" s="144">
        <v>11.4</v>
      </c>
      <c r="I16" s="144">
        <v>0</v>
      </c>
      <c r="J16" s="144">
        <v>108.7</v>
      </c>
      <c r="K16" s="144">
        <v>229.1</v>
      </c>
      <c r="L16" s="144">
        <v>56.5</v>
      </c>
      <c r="M16" s="144">
        <v>0.7</v>
      </c>
      <c r="N16" s="144">
        <v>144.4</v>
      </c>
      <c r="O16" s="144">
        <v>21775.200000000001</v>
      </c>
      <c r="P16" s="144">
        <v>11465.6</v>
      </c>
      <c r="Q16" s="144">
        <v>667.9</v>
      </c>
      <c r="R16" s="144">
        <v>626.1</v>
      </c>
      <c r="S16" s="144">
        <v>3060.1</v>
      </c>
      <c r="T16" s="144">
        <v>12.9</v>
      </c>
      <c r="U16" s="144">
        <v>8965.2000000000007</v>
      </c>
      <c r="V16" s="144">
        <v>10.3</v>
      </c>
      <c r="W16" s="144">
        <v>4822.8999999999996</v>
      </c>
      <c r="X16" s="144">
        <v>0</v>
      </c>
      <c r="Y16" s="144">
        <v>798.5</v>
      </c>
      <c r="Z16" s="144">
        <v>0</v>
      </c>
      <c r="AA16" s="144">
        <v>4.2</v>
      </c>
      <c r="AB16" s="144">
        <v>0</v>
      </c>
      <c r="AC16" s="144">
        <v>0</v>
      </c>
      <c r="AD16" s="144">
        <v>62.2</v>
      </c>
      <c r="AE16" s="144">
        <v>0.4</v>
      </c>
      <c r="AF16" s="144">
        <v>132.69999999999999</v>
      </c>
      <c r="AG16" s="144">
        <v>0</v>
      </c>
      <c r="AH16" s="144">
        <v>0.1</v>
      </c>
      <c r="AI16" s="144">
        <v>0</v>
      </c>
      <c r="AJ16" s="144">
        <v>6311.4</v>
      </c>
      <c r="AK16" s="144">
        <v>3.6</v>
      </c>
      <c r="AL16" s="144">
        <v>0</v>
      </c>
      <c r="AM16" s="144">
        <v>0</v>
      </c>
      <c r="AN16" s="145">
        <v>59309.1</v>
      </c>
      <c r="AO16" s="144">
        <v>0</v>
      </c>
      <c r="AP16" s="144">
        <v>198.1</v>
      </c>
      <c r="AQ16" s="144">
        <v>0</v>
      </c>
      <c r="AR16" s="144">
        <v>4911.5</v>
      </c>
      <c r="AS16" s="144">
        <v>89644.4</v>
      </c>
      <c r="AT16" s="144">
        <v>-2562.6999999999998</v>
      </c>
      <c r="AU16" s="145">
        <v>92191.3</v>
      </c>
      <c r="AV16" s="145">
        <v>151500.4</v>
      </c>
      <c r="AW16" s="145">
        <v>141610.9</v>
      </c>
      <c r="AX16" s="145">
        <v>233802.2</v>
      </c>
      <c r="AY16" s="145">
        <v>293111.3</v>
      </c>
      <c r="AZ16" s="145">
        <v>-125659.7</v>
      </c>
      <c r="BA16" s="145">
        <v>108142.50000000001</v>
      </c>
      <c r="BB16" s="145">
        <v>167451.6</v>
      </c>
      <c r="BC16" s="150" t="s">
        <v>17</v>
      </c>
    </row>
    <row r="17" spans="1:55">
      <c r="A17" s="147" t="s">
        <v>18</v>
      </c>
      <c r="B17" s="148" t="s">
        <v>293</v>
      </c>
      <c r="C17" s="149">
        <v>2.1</v>
      </c>
      <c r="D17" s="144">
        <v>3.3</v>
      </c>
      <c r="E17" s="144">
        <v>0</v>
      </c>
      <c r="F17" s="144">
        <v>0</v>
      </c>
      <c r="G17" s="144">
        <v>22.4</v>
      </c>
      <c r="H17" s="144">
        <v>0</v>
      </c>
      <c r="I17" s="144">
        <v>14.4</v>
      </c>
      <c r="J17" s="144">
        <v>850.9</v>
      </c>
      <c r="K17" s="144">
        <v>358.4</v>
      </c>
      <c r="L17" s="144">
        <v>93.7</v>
      </c>
      <c r="M17" s="144">
        <v>15.8</v>
      </c>
      <c r="N17" s="144">
        <v>76.599999999999994</v>
      </c>
      <c r="O17" s="144">
        <v>829.6</v>
      </c>
      <c r="P17" s="144">
        <v>34989.199999999997</v>
      </c>
      <c r="Q17" s="144">
        <v>57.1</v>
      </c>
      <c r="R17" s="144">
        <v>543.79999999999995</v>
      </c>
      <c r="S17" s="144">
        <v>235.5</v>
      </c>
      <c r="T17" s="144">
        <v>3.8</v>
      </c>
      <c r="U17" s="144">
        <v>915.1</v>
      </c>
      <c r="V17" s="144">
        <v>5.9</v>
      </c>
      <c r="W17" s="144">
        <v>44.3</v>
      </c>
      <c r="X17" s="144">
        <v>0.8</v>
      </c>
      <c r="Y17" s="144">
        <v>21.7</v>
      </c>
      <c r="Z17" s="144">
        <v>0</v>
      </c>
      <c r="AA17" s="144">
        <v>3</v>
      </c>
      <c r="AB17" s="144">
        <v>0</v>
      </c>
      <c r="AC17" s="144">
        <v>0</v>
      </c>
      <c r="AD17" s="144">
        <v>51.6</v>
      </c>
      <c r="AE17" s="144">
        <v>1</v>
      </c>
      <c r="AF17" s="144">
        <v>8.8000000000000007</v>
      </c>
      <c r="AG17" s="144">
        <v>0</v>
      </c>
      <c r="AH17" s="144">
        <v>0</v>
      </c>
      <c r="AI17" s="144">
        <v>0</v>
      </c>
      <c r="AJ17" s="144">
        <v>9838.5</v>
      </c>
      <c r="AK17" s="144">
        <v>3.9</v>
      </c>
      <c r="AL17" s="144">
        <v>0</v>
      </c>
      <c r="AM17" s="144">
        <v>0</v>
      </c>
      <c r="AN17" s="145">
        <v>48991.200000000004</v>
      </c>
      <c r="AO17" s="144">
        <v>0</v>
      </c>
      <c r="AP17" s="144">
        <v>31</v>
      </c>
      <c r="AQ17" s="144">
        <v>0</v>
      </c>
      <c r="AR17" s="144">
        <v>1139.9000000000001</v>
      </c>
      <c r="AS17" s="144">
        <v>183109.6</v>
      </c>
      <c r="AT17" s="144">
        <v>2734.9</v>
      </c>
      <c r="AU17" s="145">
        <v>187015.4</v>
      </c>
      <c r="AV17" s="145">
        <v>236006.6</v>
      </c>
      <c r="AW17" s="145">
        <v>174185</v>
      </c>
      <c r="AX17" s="145">
        <v>361200.4</v>
      </c>
      <c r="AY17" s="145">
        <v>410191.60000000003</v>
      </c>
      <c r="AZ17" s="145">
        <v>-162242.20000000001</v>
      </c>
      <c r="BA17" s="145">
        <v>198958.2</v>
      </c>
      <c r="BB17" s="145">
        <v>247949.4</v>
      </c>
      <c r="BC17" s="150" t="s">
        <v>18</v>
      </c>
    </row>
    <row r="18" spans="1:55">
      <c r="A18" s="151" t="s">
        <v>19</v>
      </c>
      <c r="B18" s="152" t="s">
        <v>294</v>
      </c>
      <c r="C18" s="153">
        <v>2.1</v>
      </c>
      <c r="D18" s="154">
        <v>0</v>
      </c>
      <c r="E18" s="154">
        <v>0</v>
      </c>
      <c r="F18" s="154">
        <v>0</v>
      </c>
      <c r="G18" s="154">
        <v>0</v>
      </c>
      <c r="H18" s="154">
        <v>2.6</v>
      </c>
      <c r="I18" s="154">
        <v>0</v>
      </c>
      <c r="J18" s="154">
        <v>0</v>
      </c>
      <c r="K18" s="154">
        <v>0</v>
      </c>
      <c r="L18" s="154">
        <v>0</v>
      </c>
      <c r="M18" s="154">
        <v>0</v>
      </c>
      <c r="N18" s="154">
        <v>2.8</v>
      </c>
      <c r="O18" s="154">
        <v>287.39999999999998</v>
      </c>
      <c r="P18" s="154">
        <v>1211.3</v>
      </c>
      <c r="Q18" s="154">
        <v>3093.7</v>
      </c>
      <c r="R18" s="154">
        <v>0</v>
      </c>
      <c r="S18" s="154">
        <v>80.2</v>
      </c>
      <c r="T18" s="154">
        <v>4.5</v>
      </c>
      <c r="U18" s="154">
        <v>319.2</v>
      </c>
      <c r="V18" s="154">
        <v>14.7</v>
      </c>
      <c r="W18" s="154">
        <v>124.4</v>
      </c>
      <c r="X18" s="154">
        <v>0</v>
      </c>
      <c r="Y18" s="154">
        <v>7.3</v>
      </c>
      <c r="Z18" s="154">
        <v>2.2999999999999998</v>
      </c>
      <c r="AA18" s="154">
        <v>827.2</v>
      </c>
      <c r="AB18" s="154">
        <v>4.9000000000000004</v>
      </c>
      <c r="AC18" s="154">
        <v>0</v>
      </c>
      <c r="AD18" s="154">
        <v>15.5</v>
      </c>
      <c r="AE18" s="154">
        <v>19.7</v>
      </c>
      <c r="AF18" s="154">
        <v>1520</v>
      </c>
      <c r="AG18" s="154">
        <v>0</v>
      </c>
      <c r="AH18" s="154">
        <v>13139.9</v>
      </c>
      <c r="AI18" s="154">
        <v>0</v>
      </c>
      <c r="AJ18" s="154">
        <v>3147.6</v>
      </c>
      <c r="AK18" s="154">
        <v>554.6</v>
      </c>
      <c r="AL18" s="154">
        <v>448.8</v>
      </c>
      <c r="AM18" s="154">
        <v>0</v>
      </c>
      <c r="AN18" s="155">
        <v>24830.699999999993</v>
      </c>
      <c r="AO18" s="154">
        <v>33.700000000000003</v>
      </c>
      <c r="AP18" s="154">
        <v>648.6</v>
      </c>
      <c r="AQ18" s="154">
        <v>1.1000000000000001</v>
      </c>
      <c r="AR18" s="154">
        <v>1343.4</v>
      </c>
      <c r="AS18" s="154">
        <v>51351.1</v>
      </c>
      <c r="AT18" s="154">
        <v>-1019.9</v>
      </c>
      <c r="AU18" s="155">
        <v>52358</v>
      </c>
      <c r="AV18" s="155">
        <v>77188.7</v>
      </c>
      <c r="AW18" s="155">
        <v>17064.099999999999</v>
      </c>
      <c r="AX18" s="155">
        <v>69422.100000000006</v>
      </c>
      <c r="AY18" s="155">
        <v>94252.800000000003</v>
      </c>
      <c r="AZ18" s="155">
        <v>-63710</v>
      </c>
      <c r="BA18" s="155">
        <v>5712.1000000000058</v>
      </c>
      <c r="BB18" s="155">
        <v>30542.799999999999</v>
      </c>
      <c r="BC18" s="156" t="s">
        <v>19</v>
      </c>
    </row>
    <row r="19" spans="1:55">
      <c r="A19" s="147" t="s">
        <v>20</v>
      </c>
      <c r="B19" s="148" t="s">
        <v>53</v>
      </c>
      <c r="C19" s="149">
        <v>0</v>
      </c>
      <c r="D19" s="144">
        <v>0.3</v>
      </c>
      <c r="E19" s="144">
        <v>0.3</v>
      </c>
      <c r="F19" s="144">
        <v>0</v>
      </c>
      <c r="G19" s="144">
        <v>2.9</v>
      </c>
      <c r="H19" s="144">
        <v>2.2999999999999998</v>
      </c>
      <c r="I19" s="144">
        <v>0.4</v>
      </c>
      <c r="J19" s="144">
        <v>0</v>
      </c>
      <c r="K19" s="144">
        <v>0</v>
      </c>
      <c r="L19" s="144">
        <v>1.3</v>
      </c>
      <c r="M19" s="144">
        <v>0.1</v>
      </c>
      <c r="N19" s="144">
        <v>16.100000000000001</v>
      </c>
      <c r="O19" s="144">
        <v>1232.8</v>
      </c>
      <c r="P19" s="144">
        <v>1310.9</v>
      </c>
      <c r="Q19" s="144">
        <v>3330.6</v>
      </c>
      <c r="R19" s="144">
        <v>76582.8</v>
      </c>
      <c r="S19" s="144">
        <v>13617.6</v>
      </c>
      <c r="T19" s="144">
        <v>1796</v>
      </c>
      <c r="U19" s="144">
        <v>7744.2</v>
      </c>
      <c r="V19" s="144">
        <v>333.3</v>
      </c>
      <c r="W19" s="144">
        <v>299.8</v>
      </c>
      <c r="X19" s="144">
        <v>0.9</v>
      </c>
      <c r="Y19" s="144">
        <v>1.6</v>
      </c>
      <c r="Z19" s="144">
        <v>0</v>
      </c>
      <c r="AA19" s="144">
        <v>30.6</v>
      </c>
      <c r="AB19" s="144">
        <v>17.7</v>
      </c>
      <c r="AC19" s="144">
        <v>0</v>
      </c>
      <c r="AD19" s="144">
        <v>2.7</v>
      </c>
      <c r="AE19" s="144">
        <v>164</v>
      </c>
      <c r="AF19" s="144">
        <v>756.4</v>
      </c>
      <c r="AG19" s="144">
        <v>463.4</v>
      </c>
      <c r="AH19" s="144">
        <v>2.1</v>
      </c>
      <c r="AI19" s="144">
        <v>0</v>
      </c>
      <c r="AJ19" s="144">
        <v>10044.799999999999</v>
      </c>
      <c r="AK19" s="144">
        <v>4.5</v>
      </c>
      <c r="AL19" s="144">
        <v>613.70000000000005</v>
      </c>
      <c r="AM19" s="144">
        <v>0</v>
      </c>
      <c r="AN19" s="145">
        <v>118374.1</v>
      </c>
      <c r="AO19" s="144">
        <v>6.1</v>
      </c>
      <c r="AP19" s="144">
        <v>636.5</v>
      </c>
      <c r="AQ19" s="144">
        <v>0</v>
      </c>
      <c r="AR19" s="144">
        <v>0</v>
      </c>
      <c r="AS19" s="144">
        <v>0</v>
      </c>
      <c r="AT19" s="144">
        <v>5993.9</v>
      </c>
      <c r="AU19" s="145">
        <v>6636.5</v>
      </c>
      <c r="AV19" s="145">
        <v>125010.6</v>
      </c>
      <c r="AW19" s="145">
        <v>226306.5</v>
      </c>
      <c r="AX19" s="145">
        <v>232943</v>
      </c>
      <c r="AY19" s="145">
        <v>351317.1</v>
      </c>
      <c r="AZ19" s="145">
        <v>-97346</v>
      </c>
      <c r="BA19" s="145">
        <v>135597</v>
      </c>
      <c r="BB19" s="145">
        <v>253971.1</v>
      </c>
      <c r="BC19" s="150" t="s">
        <v>20</v>
      </c>
    </row>
    <row r="20" spans="1:55">
      <c r="A20" s="147" t="s">
        <v>21</v>
      </c>
      <c r="B20" s="148" t="s">
        <v>29</v>
      </c>
      <c r="C20" s="149">
        <v>8.1</v>
      </c>
      <c r="D20" s="144">
        <v>4.3</v>
      </c>
      <c r="E20" s="144">
        <v>0</v>
      </c>
      <c r="F20" s="144">
        <v>0</v>
      </c>
      <c r="G20" s="144">
        <v>23.4</v>
      </c>
      <c r="H20" s="144">
        <v>4.0999999999999996</v>
      </c>
      <c r="I20" s="144">
        <v>0</v>
      </c>
      <c r="J20" s="144">
        <v>8.9</v>
      </c>
      <c r="K20" s="144">
        <v>9.4</v>
      </c>
      <c r="L20" s="144">
        <v>0</v>
      </c>
      <c r="M20" s="144">
        <v>0</v>
      </c>
      <c r="N20" s="144">
        <v>76.099999999999994</v>
      </c>
      <c r="O20" s="144">
        <v>2246.1</v>
      </c>
      <c r="P20" s="144">
        <v>3750.4</v>
      </c>
      <c r="Q20" s="144">
        <v>572.5</v>
      </c>
      <c r="R20" s="144">
        <v>2119.6</v>
      </c>
      <c r="S20" s="144">
        <v>44101.8</v>
      </c>
      <c r="T20" s="144">
        <v>117.1</v>
      </c>
      <c r="U20" s="144">
        <v>35065.599999999999</v>
      </c>
      <c r="V20" s="144">
        <v>86.9</v>
      </c>
      <c r="W20" s="144">
        <v>6335.6</v>
      </c>
      <c r="X20" s="144">
        <v>0.9</v>
      </c>
      <c r="Y20" s="144">
        <v>17.2</v>
      </c>
      <c r="Z20" s="144">
        <v>0</v>
      </c>
      <c r="AA20" s="144">
        <v>201.6</v>
      </c>
      <c r="AB20" s="144">
        <v>1.1000000000000001</v>
      </c>
      <c r="AC20" s="144">
        <v>9</v>
      </c>
      <c r="AD20" s="144">
        <v>95.6</v>
      </c>
      <c r="AE20" s="144">
        <v>31.8</v>
      </c>
      <c r="AF20" s="144">
        <v>761.7</v>
      </c>
      <c r="AG20" s="144">
        <v>578.79999999999995</v>
      </c>
      <c r="AH20" s="144">
        <v>68.900000000000006</v>
      </c>
      <c r="AI20" s="144">
        <v>0</v>
      </c>
      <c r="AJ20" s="144">
        <v>4543.8</v>
      </c>
      <c r="AK20" s="144">
        <v>63.9</v>
      </c>
      <c r="AL20" s="144">
        <v>0</v>
      </c>
      <c r="AM20" s="144">
        <v>52.4</v>
      </c>
      <c r="AN20" s="145">
        <v>100956.59999999999</v>
      </c>
      <c r="AO20" s="144">
        <v>1052.4000000000001</v>
      </c>
      <c r="AP20" s="144">
        <v>25821.7</v>
      </c>
      <c r="AQ20" s="144">
        <v>0</v>
      </c>
      <c r="AR20" s="144">
        <v>6291</v>
      </c>
      <c r="AS20" s="144">
        <v>114051.5</v>
      </c>
      <c r="AT20" s="144">
        <v>333.6</v>
      </c>
      <c r="AU20" s="145">
        <v>147550.20000000001</v>
      </c>
      <c r="AV20" s="145">
        <v>248506.8</v>
      </c>
      <c r="AW20" s="145">
        <v>161093.29999999999</v>
      </c>
      <c r="AX20" s="145">
        <v>308643.5</v>
      </c>
      <c r="AY20" s="145">
        <v>409600.1</v>
      </c>
      <c r="AZ20" s="145">
        <v>-229274.6</v>
      </c>
      <c r="BA20" s="145">
        <v>79368.899999999994</v>
      </c>
      <c r="BB20" s="145">
        <v>180325.5</v>
      </c>
      <c r="BC20" s="150" t="s">
        <v>21</v>
      </c>
    </row>
    <row r="21" spans="1:55">
      <c r="A21" s="147" t="s">
        <v>56</v>
      </c>
      <c r="B21" s="148" t="s">
        <v>351</v>
      </c>
      <c r="C21" s="149">
        <v>1.4</v>
      </c>
      <c r="D21" s="144">
        <v>0</v>
      </c>
      <c r="E21" s="144">
        <v>18.2</v>
      </c>
      <c r="F21" s="144">
        <v>0.7</v>
      </c>
      <c r="G21" s="144">
        <v>1.2</v>
      </c>
      <c r="H21" s="144">
        <v>15.3</v>
      </c>
      <c r="I21" s="144">
        <v>18.2</v>
      </c>
      <c r="J21" s="144">
        <v>0.3</v>
      </c>
      <c r="K21" s="144">
        <v>4.4000000000000004</v>
      </c>
      <c r="L21" s="144">
        <v>4.0999999999999996</v>
      </c>
      <c r="M21" s="144">
        <v>0.2</v>
      </c>
      <c r="N21" s="144">
        <v>8.1999999999999993</v>
      </c>
      <c r="O21" s="144">
        <v>64.2</v>
      </c>
      <c r="P21" s="144">
        <v>25.9</v>
      </c>
      <c r="Q21" s="144">
        <v>0.3</v>
      </c>
      <c r="R21" s="144">
        <v>7.1</v>
      </c>
      <c r="S21" s="144">
        <v>6.4</v>
      </c>
      <c r="T21" s="144">
        <v>202.2</v>
      </c>
      <c r="U21" s="144">
        <v>6724.4</v>
      </c>
      <c r="V21" s="144">
        <v>1.9</v>
      </c>
      <c r="W21" s="144">
        <v>1251.7</v>
      </c>
      <c r="X21" s="144">
        <v>2.7</v>
      </c>
      <c r="Y21" s="144">
        <v>0.3</v>
      </c>
      <c r="Z21" s="144">
        <v>2.7</v>
      </c>
      <c r="AA21" s="144">
        <v>224.5</v>
      </c>
      <c r="AB21" s="144">
        <v>41.8</v>
      </c>
      <c r="AC21" s="144">
        <v>32.200000000000003</v>
      </c>
      <c r="AD21" s="144">
        <v>71.5</v>
      </c>
      <c r="AE21" s="144">
        <v>31.7</v>
      </c>
      <c r="AF21" s="144">
        <v>778.3</v>
      </c>
      <c r="AG21" s="144">
        <v>50.2</v>
      </c>
      <c r="AH21" s="144">
        <v>17.5</v>
      </c>
      <c r="AI21" s="144">
        <v>3.2</v>
      </c>
      <c r="AJ21" s="144">
        <v>1157.8</v>
      </c>
      <c r="AK21" s="144">
        <v>46.3</v>
      </c>
      <c r="AL21" s="144">
        <v>0</v>
      </c>
      <c r="AM21" s="144">
        <v>0</v>
      </c>
      <c r="AN21" s="145">
        <v>10817</v>
      </c>
      <c r="AO21" s="144">
        <v>530.70000000000005</v>
      </c>
      <c r="AP21" s="144">
        <v>43659.1</v>
      </c>
      <c r="AQ21" s="144">
        <v>0</v>
      </c>
      <c r="AR21" s="144">
        <v>2857.6</v>
      </c>
      <c r="AS21" s="144">
        <v>47764</v>
      </c>
      <c r="AT21" s="144">
        <v>-505.4</v>
      </c>
      <c r="AU21" s="145">
        <v>94306</v>
      </c>
      <c r="AV21" s="145">
        <v>105123</v>
      </c>
      <c r="AW21" s="145">
        <v>5053.8999999999996</v>
      </c>
      <c r="AX21" s="145">
        <v>99359.9</v>
      </c>
      <c r="AY21" s="145">
        <v>110176.9</v>
      </c>
      <c r="AZ21" s="145">
        <v>-103250.1</v>
      </c>
      <c r="BA21" s="145">
        <v>-3890.2000000000116</v>
      </c>
      <c r="BB21" s="145">
        <v>6926.8</v>
      </c>
      <c r="BC21" s="150" t="s">
        <v>56</v>
      </c>
    </row>
    <row r="22" spans="1:55">
      <c r="A22" s="147" t="s">
        <v>22</v>
      </c>
      <c r="B22" s="148" t="s">
        <v>39</v>
      </c>
      <c r="C22" s="149">
        <v>186.7</v>
      </c>
      <c r="D22" s="144">
        <v>0.7</v>
      </c>
      <c r="E22" s="144">
        <v>0</v>
      </c>
      <c r="F22" s="144">
        <v>0</v>
      </c>
      <c r="G22" s="144">
        <v>0</v>
      </c>
      <c r="H22" s="144">
        <v>0</v>
      </c>
      <c r="I22" s="144">
        <v>0</v>
      </c>
      <c r="J22" s="144">
        <v>0</v>
      </c>
      <c r="K22" s="144">
        <v>0</v>
      </c>
      <c r="L22" s="144">
        <v>0</v>
      </c>
      <c r="M22" s="144">
        <v>0</v>
      </c>
      <c r="N22" s="144">
        <v>0</v>
      </c>
      <c r="O22" s="144">
        <v>0</v>
      </c>
      <c r="P22" s="144">
        <v>23.9</v>
      </c>
      <c r="Q22" s="144">
        <v>0</v>
      </c>
      <c r="R22" s="144">
        <v>0</v>
      </c>
      <c r="S22" s="144">
        <v>0</v>
      </c>
      <c r="T22" s="144">
        <v>0</v>
      </c>
      <c r="U22" s="144">
        <v>357171</v>
      </c>
      <c r="V22" s="144">
        <v>0</v>
      </c>
      <c r="W22" s="144">
        <v>0</v>
      </c>
      <c r="X22" s="144">
        <v>0</v>
      </c>
      <c r="Y22" s="144">
        <v>0</v>
      </c>
      <c r="Z22" s="144">
        <v>0</v>
      </c>
      <c r="AA22" s="144">
        <v>0</v>
      </c>
      <c r="AB22" s="144">
        <v>0</v>
      </c>
      <c r="AC22" s="144">
        <v>0</v>
      </c>
      <c r="AD22" s="144">
        <v>7641.3</v>
      </c>
      <c r="AE22" s="144">
        <v>0</v>
      </c>
      <c r="AF22" s="144">
        <v>3316</v>
      </c>
      <c r="AG22" s="144">
        <v>93.5</v>
      </c>
      <c r="AH22" s="144">
        <v>0</v>
      </c>
      <c r="AI22" s="144">
        <v>0</v>
      </c>
      <c r="AJ22" s="144">
        <v>14863.2</v>
      </c>
      <c r="AK22" s="144">
        <v>14.7</v>
      </c>
      <c r="AL22" s="144">
        <v>0</v>
      </c>
      <c r="AM22" s="144">
        <v>0</v>
      </c>
      <c r="AN22" s="145">
        <v>383311</v>
      </c>
      <c r="AO22" s="144">
        <v>0</v>
      </c>
      <c r="AP22" s="144">
        <v>25613.4</v>
      </c>
      <c r="AQ22" s="144">
        <v>0</v>
      </c>
      <c r="AR22" s="144">
        <v>22600</v>
      </c>
      <c r="AS22" s="144">
        <v>77383.5</v>
      </c>
      <c r="AT22" s="144">
        <v>7325.4</v>
      </c>
      <c r="AU22" s="145">
        <v>132922.29999999999</v>
      </c>
      <c r="AV22" s="145">
        <v>516233.3</v>
      </c>
      <c r="AW22" s="145">
        <v>676190.3</v>
      </c>
      <c r="AX22" s="145">
        <v>809112.60000000009</v>
      </c>
      <c r="AY22" s="145">
        <v>1192423.6000000001</v>
      </c>
      <c r="AZ22" s="145">
        <v>-341706.5</v>
      </c>
      <c r="BA22" s="145">
        <v>467406.10000000009</v>
      </c>
      <c r="BB22" s="145">
        <v>850717.1</v>
      </c>
      <c r="BC22" s="150" t="s">
        <v>22</v>
      </c>
    </row>
    <row r="23" spans="1:55">
      <c r="A23" s="151" t="s">
        <v>77</v>
      </c>
      <c r="B23" s="152" t="s">
        <v>27</v>
      </c>
      <c r="C23" s="153">
        <v>169.6</v>
      </c>
      <c r="D23" s="154">
        <v>17.100000000000001</v>
      </c>
      <c r="E23" s="154">
        <v>4541.3</v>
      </c>
      <c r="F23" s="154">
        <v>6160.1</v>
      </c>
      <c r="G23" s="154">
        <v>2210.6</v>
      </c>
      <c r="H23" s="154">
        <v>2439.4</v>
      </c>
      <c r="I23" s="154">
        <v>3497.8</v>
      </c>
      <c r="J23" s="154">
        <v>1484.8</v>
      </c>
      <c r="K23" s="154">
        <v>1936.2</v>
      </c>
      <c r="L23" s="154">
        <v>12122.8</v>
      </c>
      <c r="M23" s="154">
        <v>1152.9000000000001</v>
      </c>
      <c r="N23" s="154">
        <v>183.7</v>
      </c>
      <c r="O23" s="154">
        <v>191.4</v>
      </c>
      <c r="P23" s="154">
        <v>382.3</v>
      </c>
      <c r="Q23" s="154">
        <v>83.5</v>
      </c>
      <c r="R23" s="154">
        <v>417.3</v>
      </c>
      <c r="S23" s="154">
        <v>373.4</v>
      </c>
      <c r="T23" s="154">
        <v>27.7</v>
      </c>
      <c r="U23" s="154">
        <v>1126.0999999999999</v>
      </c>
      <c r="V23" s="154">
        <v>6461.5</v>
      </c>
      <c r="W23" s="154">
        <v>2404.9</v>
      </c>
      <c r="X23" s="154">
        <v>1566.3</v>
      </c>
      <c r="Y23" s="154">
        <v>223.3</v>
      </c>
      <c r="Z23" s="154">
        <v>554.1</v>
      </c>
      <c r="AA23" s="154">
        <v>6064</v>
      </c>
      <c r="AB23" s="154">
        <v>5870.1</v>
      </c>
      <c r="AC23" s="154">
        <v>37.1</v>
      </c>
      <c r="AD23" s="154">
        <v>1382.5</v>
      </c>
      <c r="AE23" s="154">
        <v>4671.8999999999996</v>
      </c>
      <c r="AF23" s="154">
        <v>3583.2</v>
      </c>
      <c r="AG23" s="154">
        <v>8877.2999999999993</v>
      </c>
      <c r="AH23" s="154">
        <v>3661.8</v>
      </c>
      <c r="AI23" s="154">
        <v>1922</v>
      </c>
      <c r="AJ23" s="154">
        <v>5178.3</v>
      </c>
      <c r="AK23" s="154">
        <v>2572.1</v>
      </c>
      <c r="AL23" s="154">
        <v>2468</v>
      </c>
      <c r="AM23" s="154">
        <v>171.1</v>
      </c>
      <c r="AN23" s="155">
        <v>96187.500000000015</v>
      </c>
      <c r="AO23" s="154">
        <v>3074.3</v>
      </c>
      <c r="AP23" s="154">
        <v>26878</v>
      </c>
      <c r="AQ23" s="154">
        <v>0</v>
      </c>
      <c r="AR23" s="154">
        <v>2141.6999999999998</v>
      </c>
      <c r="AS23" s="154">
        <v>15469.8</v>
      </c>
      <c r="AT23" s="154">
        <v>-1440.1</v>
      </c>
      <c r="AU23" s="155">
        <v>46123.700000000004</v>
      </c>
      <c r="AV23" s="155">
        <v>142311.20000000001</v>
      </c>
      <c r="AW23" s="155">
        <v>97424.2</v>
      </c>
      <c r="AX23" s="155">
        <v>143547.9</v>
      </c>
      <c r="AY23" s="155">
        <v>239735.40000000002</v>
      </c>
      <c r="AZ23" s="155">
        <v>-76070.100000000006</v>
      </c>
      <c r="BA23" s="155">
        <v>67477.799999999988</v>
      </c>
      <c r="BB23" s="155">
        <v>163665.29999999999</v>
      </c>
      <c r="BC23" s="156" t="s">
        <v>77</v>
      </c>
    </row>
    <row r="24" spans="1:55">
      <c r="A24" s="147" t="s">
        <v>80</v>
      </c>
      <c r="B24" s="148" t="s">
        <v>30</v>
      </c>
      <c r="C24" s="149">
        <v>489.4</v>
      </c>
      <c r="D24" s="144">
        <v>14.5</v>
      </c>
      <c r="E24" s="144">
        <v>544.20000000000005</v>
      </c>
      <c r="F24" s="144">
        <v>770.8</v>
      </c>
      <c r="G24" s="144">
        <v>744.4</v>
      </c>
      <c r="H24" s="144">
        <v>5285</v>
      </c>
      <c r="I24" s="144">
        <v>748.7</v>
      </c>
      <c r="J24" s="144">
        <v>1593.8</v>
      </c>
      <c r="K24" s="144">
        <v>1174.9000000000001</v>
      </c>
      <c r="L24" s="144">
        <v>6418.3</v>
      </c>
      <c r="M24" s="144">
        <v>831.3</v>
      </c>
      <c r="N24" s="144">
        <v>1095.0999999999999</v>
      </c>
      <c r="O24" s="144">
        <v>470.5</v>
      </c>
      <c r="P24" s="144">
        <v>502.3</v>
      </c>
      <c r="Q24" s="144">
        <v>40.799999999999997</v>
      </c>
      <c r="R24" s="144">
        <v>1409.1</v>
      </c>
      <c r="S24" s="144">
        <v>498.2</v>
      </c>
      <c r="T24" s="144">
        <v>14.1</v>
      </c>
      <c r="U24" s="144">
        <v>788.9</v>
      </c>
      <c r="V24" s="144">
        <v>296.60000000000002</v>
      </c>
      <c r="W24" s="144">
        <v>653.6</v>
      </c>
      <c r="X24" s="144">
        <v>4668</v>
      </c>
      <c r="Y24" s="144">
        <v>2671</v>
      </c>
      <c r="Z24" s="144">
        <v>306.89999999999998</v>
      </c>
      <c r="AA24" s="144">
        <v>4133.2</v>
      </c>
      <c r="AB24" s="144">
        <v>1529.6</v>
      </c>
      <c r="AC24" s="144">
        <v>12595.9</v>
      </c>
      <c r="AD24" s="144">
        <v>6853.4</v>
      </c>
      <c r="AE24" s="144">
        <v>1806</v>
      </c>
      <c r="AF24" s="144">
        <v>4740.3</v>
      </c>
      <c r="AG24" s="144">
        <v>5772.2</v>
      </c>
      <c r="AH24" s="144">
        <v>3316.8</v>
      </c>
      <c r="AI24" s="144">
        <v>107.7</v>
      </c>
      <c r="AJ24" s="144">
        <v>1219.5999999999999</v>
      </c>
      <c r="AK24" s="144">
        <v>1517.1</v>
      </c>
      <c r="AL24" s="144">
        <v>0</v>
      </c>
      <c r="AM24" s="144">
        <v>3316.4</v>
      </c>
      <c r="AN24" s="145">
        <v>78938.600000000006</v>
      </c>
      <c r="AO24" s="144">
        <v>0</v>
      </c>
      <c r="AP24" s="144">
        <v>0</v>
      </c>
      <c r="AQ24" s="144">
        <v>0</v>
      </c>
      <c r="AR24" s="144">
        <v>257482.7</v>
      </c>
      <c r="AS24" s="144">
        <v>499874.7</v>
      </c>
      <c r="AT24" s="144">
        <v>0</v>
      </c>
      <c r="AU24" s="145">
        <v>757357.4</v>
      </c>
      <c r="AV24" s="145">
        <v>836296</v>
      </c>
      <c r="AW24" s="145">
        <v>0</v>
      </c>
      <c r="AX24" s="145">
        <v>757357.4</v>
      </c>
      <c r="AY24" s="145">
        <v>836296</v>
      </c>
      <c r="AZ24" s="145">
        <v>0</v>
      </c>
      <c r="BA24" s="145">
        <v>757357.4</v>
      </c>
      <c r="BB24" s="145">
        <v>836296</v>
      </c>
      <c r="BC24" s="150" t="s">
        <v>80</v>
      </c>
    </row>
    <row r="25" spans="1:55">
      <c r="A25" s="147" t="s">
        <v>269</v>
      </c>
      <c r="B25" s="148" t="s">
        <v>422</v>
      </c>
      <c r="C25" s="149">
        <v>1438.6</v>
      </c>
      <c r="D25" s="144">
        <v>217.5</v>
      </c>
      <c r="E25" s="144">
        <v>8772.6</v>
      </c>
      <c r="F25" s="144">
        <v>4879.6000000000004</v>
      </c>
      <c r="G25" s="144">
        <v>6008.9</v>
      </c>
      <c r="H25" s="144">
        <v>37534.5</v>
      </c>
      <c r="I25" s="144">
        <v>6684.4</v>
      </c>
      <c r="J25" s="144">
        <v>8792.6</v>
      </c>
      <c r="K25" s="144">
        <v>7510.7</v>
      </c>
      <c r="L25" s="144">
        <v>55459.3</v>
      </c>
      <c r="M25" s="144">
        <v>15498.3</v>
      </c>
      <c r="N25" s="144">
        <v>4659.8999999999996</v>
      </c>
      <c r="O25" s="144">
        <v>3398.7</v>
      </c>
      <c r="P25" s="144">
        <v>2337.8000000000002</v>
      </c>
      <c r="Q25" s="144">
        <v>170.4</v>
      </c>
      <c r="R25" s="144">
        <v>5326</v>
      </c>
      <c r="S25" s="144">
        <v>1116.3</v>
      </c>
      <c r="T25" s="144">
        <v>83.9</v>
      </c>
      <c r="U25" s="144">
        <v>10388.5</v>
      </c>
      <c r="V25" s="144">
        <v>3357.6</v>
      </c>
      <c r="W25" s="144">
        <v>2395.3000000000002</v>
      </c>
      <c r="X25" s="144">
        <v>26276.5</v>
      </c>
      <c r="Y25" s="144">
        <v>3395.7</v>
      </c>
      <c r="Z25" s="144">
        <v>7111.3</v>
      </c>
      <c r="AA25" s="144">
        <v>29725.4</v>
      </c>
      <c r="AB25" s="144">
        <v>2217.6</v>
      </c>
      <c r="AC25" s="144">
        <v>2042.4</v>
      </c>
      <c r="AD25" s="144">
        <v>6879.5</v>
      </c>
      <c r="AE25" s="144">
        <v>2686.6</v>
      </c>
      <c r="AF25" s="144">
        <v>5830.1</v>
      </c>
      <c r="AG25" s="144">
        <v>9639.6</v>
      </c>
      <c r="AH25" s="144">
        <v>13219.8</v>
      </c>
      <c r="AI25" s="144">
        <v>210.3</v>
      </c>
      <c r="AJ25" s="144">
        <v>5268.1</v>
      </c>
      <c r="AK25" s="144">
        <v>13186.8</v>
      </c>
      <c r="AL25" s="144">
        <v>0</v>
      </c>
      <c r="AM25" s="144">
        <v>624.9</v>
      </c>
      <c r="AN25" s="145">
        <v>314345.99999999983</v>
      </c>
      <c r="AO25" s="144">
        <v>88.7</v>
      </c>
      <c r="AP25" s="144">
        <v>82124.7</v>
      </c>
      <c r="AQ25" s="144">
        <v>0</v>
      </c>
      <c r="AR25" s="144">
        <v>0</v>
      </c>
      <c r="AS25" s="144">
        <v>0</v>
      </c>
      <c r="AT25" s="144">
        <v>0</v>
      </c>
      <c r="AU25" s="145">
        <v>82213.399999999994</v>
      </c>
      <c r="AV25" s="145">
        <v>396559.39999999979</v>
      </c>
      <c r="AW25" s="145">
        <v>145.30000000000001</v>
      </c>
      <c r="AX25" s="145">
        <v>82358.7</v>
      </c>
      <c r="AY25" s="145">
        <v>396704.69999999984</v>
      </c>
      <c r="AZ25" s="145">
        <v>-162007.1</v>
      </c>
      <c r="BA25" s="145">
        <v>-79648.400000000009</v>
      </c>
      <c r="BB25" s="145">
        <v>234697.60000000001</v>
      </c>
      <c r="BC25" s="150" t="s">
        <v>269</v>
      </c>
    </row>
    <row r="26" spans="1:55">
      <c r="A26" s="147" t="s">
        <v>270</v>
      </c>
      <c r="B26" s="148" t="s">
        <v>295</v>
      </c>
      <c r="C26" s="149">
        <v>114.5</v>
      </c>
      <c r="D26" s="144">
        <v>8.3000000000000007</v>
      </c>
      <c r="E26" s="144">
        <v>1197.3</v>
      </c>
      <c r="F26" s="144">
        <v>243.6</v>
      </c>
      <c r="G26" s="144">
        <v>269.89999999999998</v>
      </c>
      <c r="H26" s="144">
        <v>2036</v>
      </c>
      <c r="I26" s="144">
        <v>744.8</v>
      </c>
      <c r="J26" s="144">
        <v>199.2</v>
      </c>
      <c r="K26" s="144">
        <v>120.3</v>
      </c>
      <c r="L26" s="144">
        <v>1563.5</v>
      </c>
      <c r="M26" s="144">
        <v>79</v>
      </c>
      <c r="N26" s="144">
        <v>98</v>
      </c>
      <c r="O26" s="144">
        <v>108.7</v>
      </c>
      <c r="P26" s="144">
        <v>90.2</v>
      </c>
      <c r="Q26" s="144">
        <v>7.9</v>
      </c>
      <c r="R26" s="144">
        <v>220.3</v>
      </c>
      <c r="S26" s="144">
        <v>55.1</v>
      </c>
      <c r="T26" s="144">
        <v>2</v>
      </c>
      <c r="U26" s="144">
        <v>281.39999999999998</v>
      </c>
      <c r="V26" s="144">
        <v>68.8</v>
      </c>
      <c r="W26" s="144">
        <v>695</v>
      </c>
      <c r="X26" s="144">
        <v>146</v>
      </c>
      <c r="Y26" s="144">
        <v>3997.1</v>
      </c>
      <c r="Z26" s="144">
        <v>838.9</v>
      </c>
      <c r="AA26" s="144">
        <v>3058.9</v>
      </c>
      <c r="AB26" s="144">
        <v>468</v>
      </c>
      <c r="AC26" s="144">
        <v>206.2</v>
      </c>
      <c r="AD26" s="144">
        <v>2880.6</v>
      </c>
      <c r="AE26" s="144">
        <v>1172.9000000000001</v>
      </c>
      <c r="AF26" s="144">
        <v>2104.1999999999998</v>
      </c>
      <c r="AG26" s="144">
        <v>5724.3</v>
      </c>
      <c r="AH26" s="144">
        <v>5026.6000000000004</v>
      </c>
      <c r="AI26" s="144">
        <v>110.9</v>
      </c>
      <c r="AJ26" s="144">
        <v>639.1</v>
      </c>
      <c r="AK26" s="144">
        <v>3657.6</v>
      </c>
      <c r="AL26" s="144">
        <v>0</v>
      </c>
      <c r="AM26" s="144">
        <v>182.3</v>
      </c>
      <c r="AN26" s="145">
        <v>38417.4</v>
      </c>
      <c r="AO26" s="144">
        <v>72.400000000000006</v>
      </c>
      <c r="AP26" s="144">
        <v>41342</v>
      </c>
      <c r="AQ26" s="144">
        <v>-6908.2</v>
      </c>
      <c r="AR26" s="144">
        <v>0</v>
      </c>
      <c r="AS26" s="144">
        <v>0</v>
      </c>
      <c r="AT26" s="144">
        <v>0</v>
      </c>
      <c r="AU26" s="145">
        <v>34506.200000000004</v>
      </c>
      <c r="AV26" s="145">
        <v>72923.600000000006</v>
      </c>
      <c r="AW26" s="145">
        <v>0</v>
      </c>
      <c r="AX26" s="145">
        <v>34506.200000000004</v>
      </c>
      <c r="AY26" s="145">
        <v>72923.600000000006</v>
      </c>
      <c r="AZ26" s="145">
        <v>0</v>
      </c>
      <c r="BA26" s="145">
        <v>34506.200000000004</v>
      </c>
      <c r="BB26" s="145">
        <v>72923.600000000006</v>
      </c>
      <c r="BC26" s="150" t="s">
        <v>270</v>
      </c>
    </row>
    <row r="27" spans="1:55">
      <c r="A27" s="147" t="s">
        <v>271</v>
      </c>
      <c r="B27" s="148" t="s">
        <v>296</v>
      </c>
      <c r="C27" s="149">
        <v>37.200000000000003</v>
      </c>
      <c r="D27" s="144">
        <v>9.6</v>
      </c>
      <c r="E27" s="144">
        <v>827.7</v>
      </c>
      <c r="F27" s="144">
        <v>121.9</v>
      </c>
      <c r="G27" s="144">
        <v>158.30000000000001</v>
      </c>
      <c r="H27" s="144">
        <v>3808.4</v>
      </c>
      <c r="I27" s="144">
        <v>66.400000000000006</v>
      </c>
      <c r="J27" s="144">
        <v>26.3</v>
      </c>
      <c r="K27" s="144">
        <v>765.2</v>
      </c>
      <c r="L27" s="144">
        <v>380.3</v>
      </c>
      <c r="M27" s="144">
        <v>0.5</v>
      </c>
      <c r="N27" s="144">
        <v>25.2</v>
      </c>
      <c r="O27" s="144">
        <v>85.3</v>
      </c>
      <c r="P27" s="144">
        <v>6.8</v>
      </c>
      <c r="Q27" s="144">
        <v>6</v>
      </c>
      <c r="R27" s="144">
        <v>265.5</v>
      </c>
      <c r="S27" s="144">
        <v>33.200000000000003</v>
      </c>
      <c r="T27" s="144">
        <v>2.4</v>
      </c>
      <c r="U27" s="144">
        <v>264.5</v>
      </c>
      <c r="V27" s="144">
        <v>94.8</v>
      </c>
      <c r="W27" s="144">
        <v>1854.6</v>
      </c>
      <c r="X27" s="144">
        <v>3073.7</v>
      </c>
      <c r="Y27" s="144">
        <v>136.80000000000001</v>
      </c>
      <c r="Z27" s="144">
        <v>0</v>
      </c>
      <c r="AA27" s="144">
        <v>1690.2</v>
      </c>
      <c r="AB27" s="144">
        <v>1810.6</v>
      </c>
      <c r="AC27" s="144">
        <v>11.8</v>
      </c>
      <c r="AD27" s="144">
        <v>5033</v>
      </c>
      <c r="AE27" s="144">
        <v>3536.6</v>
      </c>
      <c r="AF27" s="144">
        <v>18409.099999999999</v>
      </c>
      <c r="AG27" s="144">
        <v>5440.9</v>
      </c>
      <c r="AH27" s="144">
        <v>5429.1</v>
      </c>
      <c r="AI27" s="144">
        <v>2.8</v>
      </c>
      <c r="AJ27" s="144">
        <v>1012.2</v>
      </c>
      <c r="AK27" s="144">
        <v>8829</v>
      </c>
      <c r="AL27" s="144">
        <v>0</v>
      </c>
      <c r="AM27" s="144">
        <v>2854.7</v>
      </c>
      <c r="AN27" s="145">
        <v>66110.599999999991</v>
      </c>
      <c r="AO27" s="144">
        <v>0</v>
      </c>
      <c r="AP27" s="144">
        <v>12861.7</v>
      </c>
      <c r="AQ27" s="144">
        <v>10211.700000000001</v>
      </c>
      <c r="AR27" s="144">
        <v>0</v>
      </c>
      <c r="AS27" s="144">
        <v>0</v>
      </c>
      <c r="AT27" s="144">
        <v>0</v>
      </c>
      <c r="AU27" s="145">
        <v>23073.4</v>
      </c>
      <c r="AV27" s="145">
        <v>89184</v>
      </c>
      <c r="AW27" s="145">
        <v>26569.9</v>
      </c>
      <c r="AX27" s="145">
        <v>49643.3</v>
      </c>
      <c r="AY27" s="145">
        <v>115753.9</v>
      </c>
      <c r="AZ27" s="145">
        <v>-1112.7</v>
      </c>
      <c r="BA27" s="145">
        <v>48530.600000000006</v>
      </c>
      <c r="BB27" s="145">
        <v>114641.2</v>
      </c>
      <c r="BC27" s="150" t="s">
        <v>271</v>
      </c>
    </row>
    <row r="28" spans="1:55">
      <c r="A28" s="151" t="s">
        <v>272</v>
      </c>
      <c r="B28" s="152" t="s">
        <v>41</v>
      </c>
      <c r="C28" s="153">
        <v>7794</v>
      </c>
      <c r="D28" s="154">
        <v>68.599999999999994</v>
      </c>
      <c r="E28" s="154">
        <v>44700.9</v>
      </c>
      <c r="F28" s="154">
        <v>19236.599999999999</v>
      </c>
      <c r="G28" s="154">
        <v>14977</v>
      </c>
      <c r="H28" s="154">
        <v>31788.2</v>
      </c>
      <c r="I28" s="154">
        <v>9320.7999999999993</v>
      </c>
      <c r="J28" s="154">
        <v>17726.400000000001</v>
      </c>
      <c r="K28" s="154">
        <v>6390.1</v>
      </c>
      <c r="L28" s="154">
        <v>18916.599999999999</v>
      </c>
      <c r="M28" s="154">
        <v>3250.4</v>
      </c>
      <c r="N28" s="154">
        <v>5819</v>
      </c>
      <c r="O28" s="154">
        <v>6159.6</v>
      </c>
      <c r="P28" s="154">
        <v>9057.7000000000007</v>
      </c>
      <c r="Q28" s="154">
        <v>1510.2</v>
      </c>
      <c r="R28" s="154">
        <v>9046.5</v>
      </c>
      <c r="S28" s="154">
        <v>9303.9</v>
      </c>
      <c r="T28" s="154">
        <v>259</v>
      </c>
      <c r="U28" s="154">
        <v>29303.5</v>
      </c>
      <c r="V28" s="154">
        <v>8774</v>
      </c>
      <c r="W28" s="154">
        <v>40086.199999999997</v>
      </c>
      <c r="X28" s="154">
        <v>1016.3</v>
      </c>
      <c r="Y28" s="154">
        <v>1249.3</v>
      </c>
      <c r="Z28" s="154">
        <v>1807.4</v>
      </c>
      <c r="AA28" s="154">
        <v>10082.4</v>
      </c>
      <c r="AB28" s="154">
        <v>2126.1</v>
      </c>
      <c r="AC28" s="154">
        <v>1044.5999999999999</v>
      </c>
      <c r="AD28" s="154">
        <v>17098.8</v>
      </c>
      <c r="AE28" s="154">
        <v>2473.1999999999998</v>
      </c>
      <c r="AF28" s="154">
        <v>4877.1000000000004</v>
      </c>
      <c r="AG28" s="154">
        <v>10064</v>
      </c>
      <c r="AH28" s="154">
        <v>45608.2</v>
      </c>
      <c r="AI28" s="154">
        <v>1990.6</v>
      </c>
      <c r="AJ28" s="154">
        <v>15724.6</v>
      </c>
      <c r="AK28" s="154">
        <v>26525</v>
      </c>
      <c r="AL28" s="154">
        <v>4572.1000000000004</v>
      </c>
      <c r="AM28" s="154">
        <v>924.3</v>
      </c>
      <c r="AN28" s="155">
        <v>440673.1999999999</v>
      </c>
      <c r="AO28" s="154">
        <v>25047.4</v>
      </c>
      <c r="AP28" s="154">
        <v>558674.4</v>
      </c>
      <c r="AQ28" s="154">
        <v>68.900000000000006</v>
      </c>
      <c r="AR28" s="154">
        <v>8540.4</v>
      </c>
      <c r="AS28" s="154">
        <v>125161.5</v>
      </c>
      <c r="AT28" s="154">
        <v>2460.6</v>
      </c>
      <c r="AU28" s="155">
        <v>719953.20000000007</v>
      </c>
      <c r="AV28" s="155">
        <v>1160626.3999999999</v>
      </c>
      <c r="AW28" s="155">
        <v>201677.4</v>
      </c>
      <c r="AX28" s="155">
        <v>921630.60000000009</v>
      </c>
      <c r="AY28" s="155">
        <v>1362303.8</v>
      </c>
      <c r="AZ28" s="155">
        <v>-258383.5</v>
      </c>
      <c r="BA28" s="155">
        <v>663247.10000000009</v>
      </c>
      <c r="BB28" s="155">
        <v>1103920.3</v>
      </c>
      <c r="BC28" s="156" t="s">
        <v>272</v>
      </c>
    </row>
    <row r="29" spans="1:55">
      <c r="A29" s="147" t="s">
        <v>273</v>
      </c>
      <c r="B29" s="148" t="s">
        <v>42</v>
      </c>
      <c r="C29" s="149">
        <v>935.5</v>
      </c>
      <c r="D29" s="144">
        <v>269.10000000000002</v>
      </c>
      <c r="E29" s="144">
        <v>7532.8</v>
      </c>
      <c r="F29" s="144">
        <v>4960.6000000000004</v>
      </c>
      <c r="G29" s="144">
        <v>2128.3000000000002</v>
      </c>
      <c r="H29" s="144">
        <v>8179.5</v>
      </c>
      <c r="I29" s="144">
        <v>5332.4</v>
      </c>
      <c r="J29" s="144">
        <v>1573.2</v>
      </c>
      <c r="K29" s="144">
        <v>2596.9</v>
      </c>
      <c r="L29" s="144">
        <v>6736.7</v>
      </c>
      <c r="M29" s="144">
        <v>1383.8</v>
      </c>
      <c r="N29" s="144">
        <v>2319.4</v>
      </c>
      <c r="O29" s="144">
        <v>1250</v>
      </c>
      <c r="P29" s="144">
        <v>1634.6</v>
      </c>
      <c r="Q29" s="144">
        <v>261.2</v>
      </c>
      <c r="R29" s="144">
        <v>1750.6</v>
      </c>
      <c r="S29" s="144">
        <v>1210.9000000000001</v>
      </c>
      <c r="T29" s="144">
        <v>63.9</v>
      </c>
      <c r="U29" s="144">
        <v>6057.8</v>
      </c>
      <c r="V29" s="144">
        <v>3042.1</v>
      </c>
      <c r="W29" s="144">
        <v>8532.9</v>
      </c>
      <c r="X29" s="144">
        <v>5069.8</v>
      </c>
      <c r="Y29" s="144">
        <v>1179.2</v>
      </c>
      <c r="Z29" s="144">
        <v>2644.9</v>
      </c>
      <c r="AA29" s="144">
        <v>19216.8</v>
      </c>
      <c r="AB29" s="144">
        <v>31845.3</v>
      </c>
      <c r="AC29" s="144">
        <v>64846.3</v>
      </c>
      <c r="AD29" s="144">
        <v>18934.2</v>
      </c>
      <c r="AE29" s="144">
        <v>2682.9</v>
      </c>
      <c r="AF29" s="144">
        <v>8532.5</v>
      </c>
      <c r="AG29" s="144">
        <v>6491.4</v>
      </c>
      <c r="AH29" s="144">
        <v>8563.6</v>
      </c>
      <c r="AI29" s="144">
        <v>1209.9000000000001</v>
      </c>
      <c r="AJ29" s="144">
        <v>10244.1</v>
      </c>
      <c r="AK29" s="144">
        <v>5642.7</v>
      </c>
      <c r="AL29" s="144">
        <v>0</v>
      </c>
      <c r="AM29" s="144">
        <v>7865.8</v>
      </c>
      <c r="AN29" s="145">
        <v>262721.60000000003</v>
      </c>
      <c r="AO29" s="144">
        <v>4.5999999999999996</v>
      </c>
      <c r="AP29" s="144">
        <v>216073</v>
      </c>
      <c r="AQ29" s="144">
        <v>0</v>
      </c>
      <c r="AR29" s="144">
        <v>0</v>
      </c>
      <c r="AS29" s="144">
        <v>0</v>
      </c>
      <c r="AT29" s="144">
        <v>0</v>
      </c>
      <c r="AU29" s="145">
        <v>216077.6</v>
      </c>
      <c r="AV29" s="145">
        <v>478799.20000000007</v>
      </c>
      <c r="AW29" s="145">
        <v>43993.5</v>
      </c>
      <c r="AX29" s="145">
        <v>260071.1</v>
      </c>
      <c r="AY29" s="145">
        <v>522792.70000000007</v>
      </c>
      <c r="AZ29" s="145">
        <v>-51131.9</v>
      </c>
      <c r="BA29" s="145">
        <v>208939.2</v>
      </c>
      <c r="BB29" s="145">
        <v>471660.79999999999</v>
      </c>
      <c r="BC29" s="150" t="s">
        <v>273</v>
      </c>
    </row>
    <row r="30" spans="1:55">
      <c r="A30" s="147" t="s">
        <v>274</v>
      </c>
      <c r="B30" s="148" t="s">
        <v>43</v>
      </c>
      <c r="C30" s="149">
        <v>45.5</v>
      </c>
      <c r="D30" s="144">
        <v>27.4</v>
      </c>
      <c r="E30" s="144">
        <v>2512.1999999999998</v>
      </c>
      <c r="F30" s="144">
        <v>1455.2</v>
      </c>
      <c r="G30" s="144">
        <v>563.79999999999995</v>
      </c>
      <c r="H30" s="144">
        <v>2819.4</v>
      </c>
      <c r="I30" s="144">
        <v>711.3</v>
      </c>
      <c r="J30" s="144">
        <v>1428.3</v>
      </c>
      <c r="K30" s="144">
        <v>615.79999999999995</v>
      </c>
      <c r="L30" s="144">
        <v>1655.3</v>
      </c>
      <c r="M30" s="144">
        <v>152.30000000000001</v>
      </c>
      <c r="N30" s="144">
        <v>897.1</v>
      </c>
      <c r="O30" s="144">
        <v>505.6</v>
      </c>
      <c r="P30" s="144">
        <v>645.20000000000005</v>
      </c>
      <c r="Q30" s="144">
        <v>51.8</v>
      </c>
      <c r="R30" s="144">
        <v>521.4</v>
      </c>
      <c r="S30" s="144">
        <v>344.5</v>
      </c>
      <c r="T30" s="144">
        <v>14.4</v>
      </c>
      <c r="U30" s="144">
        <v>884.4</v>
      </c>
      <c r="V30" s="144">
        <v>668.2</v>
      </c>
      <c r="W30" s="144">
        <v>4513.7</v>
      </c>
      <c r="X30" s="144">
        <v>1832.2</v>
      </c>
      <c r="Y30" s="144">
        <v>59.5</v>
      </c>
      <c r="Z30" s="144">
        <v>156.4</v>
      </c>
      <c r="AA30" s="144">
        <v>38431.5</v>
      </c>
      <c r="AB30" s="144">
        <v>7405.4</v>
      </c>
      <c r="AC30" s="144">
        <v>35613.1</v>
      </c>
      <c r="AD30" s="144">
        <v>24847.7</v>
      </c>
      <c r="AE30" s="144">
        <v>6765.8</v>
      </c>
      <c r="AF30" s="144">
        <v>1846.3</v>
      </c>
      <c r="AG30" s="144">
        <v>4309.2</v>
      </c>
      <c r="AH30" s="144">
        <v>19779.5</v>
      </c>
      <c r="AI30" s="144">
        <v>978.7</v>
      </c>
      <c r="AJ30" s="144">
        <v>9474.2999999999993</v>
      </c>
      <c r="AK30" s="144">
        <v>14937.1</v>
      </c>
      <c r="AL30" s="144">
        <v>0</v>
      </c>
      <c r="AM30" s="144">
        <v>4342.8999999999996</v>
      </c>
      <c r="AN30" s="145">
        <v>191812.4</v>
      </c>
      <c r="AO30" s="144">
        <v>0</v>
      </c>
      <c r="AP30" s="144">
        <v>983521.4</v>
      </c>
      <c r="AQ30" s="144">
        <v>38.9</v>
      </c>
      <c r="AR30" s="144">
        <v>0</v>
      </c>
      <c r="AS30" s="144">
        <v>57541.599999999999</v>
      </c>
      <c r="AT30" s="144">
        <v>0</v>
      </c>
      <c r="AU30" s="145">
        <v>1041101.9</v>
      </c>
      <c r="AV30" s="145">
        <v>1232914.3</v>
      </c>
      <c r="AW30" s="145">
        <v>125.3</v>
      </c>
      <c r="AX30" s="145">
        <v>1041227.2000000001</v>
      </c>
      <c r="AY30" s="145">
        <v>1233039.6000000001</v>
      </c>
      <c r="AZ30" s="145">
        <v>-299770.40000000002</v>
      </c>
      <c r="BA30" s="145">
        <v>741456.8</v>
      </c>
      <c r="BB30" s="145">
        <v>933269.2</v>
      </c>
      <c r="BC30" s="150" t="s">
        <v>274</v>
      </c>
    </row>
    <row r="31" spans="1:55">
      <c r="A31" s="147" t="s">
        <v>83</v>
      </c>
      <c r="B31" s="148" t="s">
        <v>297</v>
      </c>
      <c r="C31" s="149">
        <v>10656.5</v>
      </c>
      <c r="D31" s="144">
        <v>1300.2</v>
      </c>
      <c r="E31" s="144">
        <v>31863</v>
      </c>
      <c r="F31" s="144">
        <v>5965</v>
      </c>
      <c r="G31" s="144">
        <v>9194.2000000000007</v>
      </c>
      <c r="H31" s="144">
        <v>24779.9</v>
      </c>
      <c r="I31" s="144">
        <v>28248.6</v>
      </c>
      <c r="J31" s="144">
        <v>6084.3</v>
      </c>
      <c r="K31" s="144">
        <v>14604.8</v>
      </c>
      <c r="L31" s="144">
        <v>30760.7</v>
      </c>
      <c r="M31" s="144">
        <v>12508.3</v>
      </c>
      <c r="N31" s="144">
        <v>5599.8</v>
      </c>
      <c r="O31" s="144">
        <v>3600.5</v>
      </c>
      <c r="P31" s="144">
        <v>4622.2</v>
      </c>
      <c r="Q31" s="144">
        <v>653.1</v>
      </c>
      <c r="R31" s="144">
        <v>3537.4</v>
      </c>
      <c r="S31" s="144">
        <v>4181.3999999999996</v>
      </c>
      <c r="T31" s="144">
        <v>113.4</v>
      </c>
      <c r="U31" s="144">
        <v>16123.6</v>
      </c>
      <c r="V31" s="144">
        <v>17210.3</v>
      </c>
      <c r="W31" s="144">
        <v>33980.300000000003</v>
      </c>
      <c r="X31" s="144">
        <v>6050.4</v>
      </c>
      <c r="Y31" s="144">
        <v>1534.5</v>
      </c>
      <c r="Z31" s="144">
        <v>7853.6</v>
      </c>
      <c r="AA31" s="144">
        <v>49584.2</v>
      </c>
      <c r="AB31" s="144">
        <v>13999.1</v>
      </c>
      <c r="AC31" s="144">
        <v>1718.1</v>
      </c>
      <c r="AD31" s="144">
        <v>82521.899999999994</v>
      </c>
      <c r="AE31" s="144">
        <v>6989.1</v>
      </c>
      <c r="AF31" s="144">
        <v>17331.3</v>
      </c>
      <c r="AG31" s="144">
        <v>18434.400000000001</v>
      </c>
      <c r="AH31" s="144">
        <v>17764</v>
      </c>
      <c r="AI31" s="144">
        <v>2131.1999999999998</v>
      </c>
      <c r="AJ31" s="144">
        <v>13423</v>
      </c>
      <c r="AK31" s="144">
        <v>16677.2</v>
      </c>
      <c r="AL31" s="144">
        <v>1178.2</v>
      </c>
      <c r="AM31" s="144">
        <v>11585.5</v>
      </c>
      <c r="AN31" s="145">
        <v>534363.19999999995</v>
      </c>
      <c r="AO31" s="144">
        <v>5622.7</v>
      </c>
      <c r="AP31" s="144">
        <v>114071</v>
      </c>
      <c r="AQ31" s="144">
        <v>2367.8000000000002</v>
      </c>
      <c r="AR31" s="144">
        <v>2089</v>
      </c>
      <c r="AS31" s="144">
        <v>13254.5</v>
      </c>
      <c r="AT31" s="144">
        <v>1268.9000000000001</v>
      </c>
      <c r="AU31" s="145">
        <v>138673.9</v>
      </c>
      <c r="AV31" s="145">
        <v>673037.1</v>
      </c>
      <c r="AW31" s="145">
        <v>166549.29999999999</v>
      </c>
      <c r="AX31" s="145">
        <v>305223.19999999995</v>
      </c>
      <c r="AY31" s="145">
        <v>839586.39999999991</v>
      </c>
      <c r="AZ31" s="145">
        <v>-59055.3</v>
      </c>
      <c r="BA31" s="145">
        <v>246167.89999999997</v>
      </c>
      <c r="BB31" s="145">
        <v>780531.1</v>
      </c>
      <c r="BC31" s="150" t="s">
        <v>83</v>
      </c>
    </row>
    <row r="32" spans="1:55">
      <c r="A32" s="147" t="s">
        <v>275</v>
      </c>
      <c r="B32" s="148" t="s">
        <v>54</v>
      </c>
      <c r="C32" s="149">
        <v>545.20000000000005</v>
      </c>
      <c r="D32" s="144">
        <v>37.4</v>
      </c>
      <c r="E32" s="144">
        <v>3090</v>
      </c>
      <c r="F32" s="144">
        <v>1140.7</v>
      </c>
      <c r="G32" s="144">
        <v>785.4</v>
      </c>
      <c r="H32" s="144">
        <v>6425.5</v>
      </c>
      <c r="I32" s="144">
        <v>899.9</v>
      </c>
      <c r="J32" s="144">
        <v>1258.5</v>
      </c>
      <c r="K32" s="144">
        <v>1160</v>
      </c>
      <c r="L32" s="144">
        <v>2832.3</v>
      </c>
      <c r="M32" s="144">
        <v>176.6</v>
      </c>
      <c r="N32" s="144">
        <v>1471.6</v>
      </c>
      <c r="O32" s="144">
        <v>1155.3</v>
      </c>
      <c r="P32" s="144">
        <v>1886</v>
      </c>
      <c r="Q32" s="144">
        <v>182.7</v>
      </c>
      <c r="R32" s="144">
        <v>1294.4000000000001</v>
      </c>
      <c r="S32" s="144">
        <v>1830.6</v>
      </c>
      <c r="T32" s="144">
        <v>118.7</v>
      </c>
      <c r="U32" s="144">
        <v>2462.8000000000002</v>
      </c>
      <c r="V32" s="144">
        <v>1009.4</v>
      </c>
      <c r="W32" s="144">
        <v>6589.3</v>
      </c>
      <c r="X32" s="144">
        <v>2850.4</v>
      </c>
      <c r="Y32" s="144">
        <v>2414.6999999999998</v>
      </c>
      <c r="Z32" s="144">
        <v>1009.9</v>
      </c>
      <c r="AA32" s="144">
        <v>44848.4</v>
      </c>
      <c r="AB32" s="144">
        <v>23057.1</v>
      </c>
      <c r="AC32" s="144">
        <v>1763.3</v>
      </c>
      <c r="AD32" s="144">
        <v>7457.4</v>
      </c>
      <c r="AE32" s="144">
        <v>79303.600000000006</v>
      </c>
      <c r="AF32" s="144">
        <v>15114.2</v>
      </c>
      <c r="AG32" s="144">
        <v>16760.099999999999</v>
      </c>
      <c r="AH32" s="144">
        <v>13854.3</v>
      </c>
      <c r="AI32" s="144">
        <v>3583.7</v>
      </c>
      <c r="AJ32" s="144">
        <v>52555.1</v>
      </c>
      <c r="AK32" s="144">
        <v>10938.5</v>
      </c>
      <c r="AL32" s="144">
        <v>0</v>
      </c>
      <c r="AM32" s="144">
        <v>9875.1</v>
      </c>
      <c r="AN32" s="145">
        <v>321738.10000000003</v>
      </c>
      <c r="AO32" s="144">
        <v>2773</v>
      </c>
      <c r="AP32" s="144">
        <v>221937.2</v>
      </c>
      <c r="AQ32" s="144">
        <v>26.3</v>
      </c>
      <c r="AR32" s="144">
        <v>7241.6</v>
      </c>
      <c r="AS32" s="144">
        <v>155985.20000000001</v>
      </c>
      <c r="AT32" s="144">
        <v>-399.4</v>
      </c>
      <c r="AU32" s="145">
        <v>387563.9</v>
      </c>
      <c r="AV32" s="145">
        <v>709302</v>
      </c>
      <c r="AW32" s="145">
        <v>51109.1</v>
      </c>
      <c r="AX32" s="145">
        <v>438673</v>
      </c>
      <c r="AY32" s="145">
        <v>760411.10000000009</v>
      </c>
      <c r="AZ32" s="145">
        <v>-345916.3</v>
      </c>
      <c r="BA32" s="145">
        <v>92756.700000000012</v>
      </c>
      <c r="BB32" s="145">
        <v>414494.8</v>
      </c>
      <c r="BC32" s="150" t="s">
        <v>275</v>
      </c>
    </row>
    <row r="33" spans="1:55">
      <c r="A33" s="151" t="s">
        <v>276</v>
      </c>
      <c r="B33" s="152" t="s">
        <v>44</v>
      </c>
      <c r="C33" s="153">
        <v>0</v>
      </c>
      <c r="D33" s="154">
        <v>0</v>
      </c>
      <c r="E33" s="154">
        <v>0</v>
      </c>
      <c r="F33" s="154">
        <v>0</v>
      </c>
      <c r="G33" s="154">
        <v>0</v>
      </c>
      <c r="H33" s="154">
        <v>0</v>
      </c>
      <c r="I33" s="154">
        <v>0</v>
      </c>
      <c r="J33" s="154">
        <v>0</v>
      </c>
      <c r="K33" s="154">
        <v>0</v>
      </c>
      <c r="L33" s="154">
        <v>0</v>
      </c>
      <c r="M33" s="154">
        <v>0</v>
      </c>
      <c r="N33" s="154">
        <v>0</v>
      </c>
      <c r="O33" s="154">
        <v>0</v>
      </c>
      <c r="P33" s="154">
        <v>0</v>
      </c>
      <c r="Q33" s="154">
        <v>0</v>
      </c>
      <c r="R33" s="154">
        <v>0</v>
      </c>
      <c r="S33" s="154">
        <v>0</v>
      </c>
      <c r="T33" s="154">
        <v>0</v>
      </c>
      <c r="U33" s="154">
        <v>0</v>
      </c>
      <c r="V33" s="154">
        <v>0</v>
      </c>
      <c r="W33" s="154">
        <v>0</v>
      </c>
      <c r="X33" s="154">
        <v>0</v>
      </c>
      <c r="Y33" s="154">
        <v>0</v>
      </c>
      <c r="Z33" s="154">
        <v>0</v>
      </c>
      <c r="AA33" s="154">
        <v>0</v>
      </c>
      <c r="AB33" s="154">
        <v>0</v>
      </c>
      <c r="AC33" s="154">
        <v>0</v>
      </c>
      <c r="AD33" s="154">
        <v>0</v>
      </c>
      <c r="AE33" s="154">
        <v>0</v>
      </c>
      <c r="AF33" s="154">
        <v>0</v>
      </c>
      <c r="AG33" s="154">
        <v>0</v>
      </c>
      <c r="AH33" s="154">
        <v>0</v>
      </c>
      <c r="AI33" s="154">
        <v>0</v>
      </c>
      <c r="AJ33" s="154">
        <v>0</v>
      </c>
      <c r="AK33" s="154">
        <v>0</v>
      </c>
      <c r="AL33" s="154">
        <v>0</v>
      </c>
      <c r="AM33" s="154">
        <v>23066.7</v>
      </c>
      <c r="AN33" s="155">
        <v>23066.7</v>
      </c>
      <c r="AO33" s="154">
        <v>0</v>
      </c>
      <c r="AP33" s="154">
        <v>14947.1</v>
      </c>
      <c r="AQ33" s="154">
        <v>503929</v>
      </c>
      <c r="AR33" s="154">
        <v>0</v>
      </c>
      <c r="AS33" s="154">
        <v>0</v>
      </c>
      <c r="AT33" s="154">
        <v>0</v>
      </c>
      <c r="AU33" s="155">
        <v>518876.1</v>
      </c>
      <c r="AV33" s="155">
        <v>541942.79999999993</v>
      </c>
      <c r="AW33" s="155">
        <v>0</v>
      </c>
      <c r="AX33" s="155">
        <v>518876.1</v>
      </c>
      <c r="AY33" s="155">
        <v>541942.79999999993</v>
      </c>
      <c r="AZ33" s="155">
        <v>0</v>
      </c>
      <c r="BA33" s="155">
        <v>518876.1</v>
      </c>
      <c r="BB33" s="155">
        <v>541942.80000000005</v>
      </c>
      <c r="BC33" s="156" t="s">
        <v>276</v>
      </c>
    </row>
    <row r="34" spans="1:55" ht="14.25" customHeight="1">
      <c r="A34" s="147" t="s">
        <v>277</v>
      </c>
      <c r="B34" s="148" t="s">
        <v>45</v>
      </c>
      <c r="C34" s="149">
        <v>2.7</v>
      </c>
      <c r="D34" s="144">
        <v>3.7</v>
      </c>
      <c r="E34" s="144">
        <v>164</v>
      </c>
      <c r="F34" s="144">
        <v>4.5999999999999996</v>
      </c>
      <c r="G34" s="144">
        <v>32</v>
      </c>
      <c r="H34" s="144">
        <v>274.3</v>
      </c>
      <c r="I34" s="144">
        <v>26.5</v>
      </c>
      <c r="J34" s="144">
        <v>54.3</v>
      </c>
      <c r="K34" s="144">
        <v>97.6</v>
      </c>
      <c r="L34" s="144">
        <v>79.2</v>
      </c>
      <c r="M34" s="144">
        <v>3.8</v>
      </c>
      <c r="N34" s="144">
        <v>99.9</v>
      </c>
      <c r="O34" s="144">
        <v>153.19999999999999</v>
      </c>
      <c r="P34" s="144">
        <v>124</v>
      </c>
      <c r="Q34" s="144">
        <v>9.6</v>
      </c>
      <c r="R34" s="144">
        <v>389.2</v>
      </c>
      <c r="S34" s="144">
        <v>180.7</v>
      </c>
      <c r="T34" s="144">
        <v>7.9</v>
      </c>
      <c r="U34" s="144">
        <v>223.1</v>
      </c>
      <c r="V34" s="144">
        <v>7.8</v>
      </c>
      <c r="W34" s="144">
        <v>140</v>
      </c>
      <c r="X34" s="144">
        <v>168.1</v>
      </c>
      <c r="Y34" s="144">
        <v>5.5</v>
      </c>
      <c r="Z34" s="144">
        <v>25.4</v>
      </c>
      <c r="AA34" s="144">
        <v>245.7</v>
      </c>
      <c r="AB34" s="144">
        <v>77.5</v>
      </c>
      <c r="AC34" s="144">
        <v>0.8</v>
      </c>
      <c r="AD34" s="144">
        <v>391.8</v>
      </c>
      <c r="AE34" s="144">
        <v>1931.8</v>
      </c>
      <c r="AF34" s="144">
        <v>57.1</v>
      </c>
      <c r="AG34" s="144">
        <v>1.3</v>
      </c>
      <c r="AH34" s="144">
        <v>108</v>
      </c>
      <c r="AI34" s="144">
        <v>0</v>
      </c>
      <c r="AJ34" s="144">
        <v>556.1</v>
      </c>
      <c r="AK34" s="144">
        <v>256.39999999999998</v>
      </c>
      <c r="AL34" s="144">
        <v>0</v>
      </c>
      <c r="AM34" s="144">
        <v>558.79999999999995</v>
      </c>
      <c r="AN34" s="145">
        <v>6462.4000000000005</v>
      </c>
      <c r="AO34" s="144">
        <v>0</v>
      </c>
      <c r="AP34" s="144">
        <v>115059.2</v>
      </c>
      <c r="AQ34" s="144">
        <v>324921.09999999998</v>
      </c>
      <c r="AR34" s="144">
        <v>73616.800000000003</v>
      </c>
      <c r="AS34" s="144">
        <v>348761.3</v>
      </c>
      <c r="AT34" s="144">
        <v>0</v>
      </c>
      <c r="AU34" s="145">
        <v>862358.39999999991</v>
      </c>
      <c r="AV34" s="145">
        <v>868820.79999999993</v>
      </c>
      <c r="AW34" s="145">
        <v>30196.1</v>
      </c>
      <c r="AX34" s="145">
        <v>892554.49999999988</v>
      </c>
      <c r="AY34" s="145">
        <v>899016.89999999991</v>
      </c>
      <c r="AZ34" s="145">
        <v>-263700.7</v>
      </c>
      <c r="BA34" s="145">
        <v>628853.79999999981</v>
      </c>
      <c r="BB34" s="145">
        <v>635316.19999999995</v>
      </c>
      <c r="BC34" s="150" t="s">
        <v>277</v>
      </c>
    </row>
    <row r="35" spans="1:55" ht="14.25" customHeight="1">
      <c r="A35" s="147" t="s">
        <v>278</v>
      </c>
      <c r="B35" s="148" t="s">
        <v>298</v>
      </c>
      <c r="C35" s="149">
        <v>0</v>
      </c>
      <c r="D35" s="144">
        <v>0</v>
      </c>
      <c r="E35" s="144">
        <v>0</v>
      </c>
      <c r="F35" s="144">
        <v>0</v>
      </c>
      <c r="G35" s="144">
        <v>0.2</v>
      </c>
      <c r="H35" s="144">
        <v>1.6</v>
      </c>
      <c r="I35" s="144">
        <v>0</v>
      </c>
      <c r="J35" s="144">
        <v>0.1</v>
      </c>
      <c r="K35" s="144">
        <v>0</v>
      </c>
      <c r="L35" s="144">
        <v>2.5</v>
      </c>
      <c r="M35" s="144">
        <v>0</v>
      </c>
      <c r="N35" s="144">
        <v>0</v>
      </c>
      <c r="O35" s="144">
        <v>0</v>
      </c>
      <c r="P35" s="144">
        <v>0</v>
      </c>
      <c r="Q35" s="144">
        <v>0</v>
      </c>
      <c r="R35" s="144">
        <v>0</v>
      </c>
      <c r="S35" s="144">
        <v>0</v>
      </c>
      <c r="T35" s="144">
        <v>0</v>
      </c>
      <c r="U35" s="144">
        <v>0</v>
      </c>
      <c r="V35" s="144">
        <v>0.9</v>
      </c>
      <c r="W35" s="144">
        <v>1.1000000000000001</v>
      </c>
      <c r="X35" s="144">
        <v>0.1</v>
      </c>
      <c r="Y35" s="144">
        <v>5.7</v>
      </c>
      <c r="Z35" s="144">
        <v>0</v>
      </c>
      <c r="AA35" s="144">
        <v>21.9</v>
      </c>
      <c r="AB35" s="144">
        <v>40.200000000000003</v>
      </c>
      <c r="AC35" s="144">
        <v>5.5</v>
      </c>
      <c r="AD35" s="144">
        <v>631.5</v>
      </c>
      <c r="AE35" s="144">
        <v>154.19999999999999</v>
      </c>
      <c r="AF35" s="144">
        <v>8.6999999999999993</v>
      </c>
      <c r="AG35" s="144">
        <v>4.4000000000000004</v>
      </c>
      <c r="AH35" s="144">
        <v>15642.3</v>
      </c>
      <c r="AI35" s="144">
        <v>0.3</v>
      </c>
      <c r="AJ35" s="144">
        <v>25.9</v>
      </c>
      <c r="AK35" s="144">
        <v>124.5</v>
      </c>
      <c r="AL35" s="144">
        <v>0</v>
      </c>
      <c r="AM35" s="144">
        <v>29.4</v>
      </c>
      <c r="AN35" s="145">
        <v>16701</v>
      </c>
      <c r="AO35" s="144">
        <v>9626.9</v>
      </c>
      <c r="AP35" s="144">
        <v>267679.90000000002</v>
      </c>
      <c r="AQ35" s="144">
        <v>547237.1</v>
      </c>
      <c r="AR35" s="144">
        <v>0</v>
      </c>
      <c r="AS35" s="144">
        <v>0</v>
      </c>
      <c r="AT35" s="144">
        <v>0</v>
      </c>
      <c r="AU35" s="145">
        <v>824543.9</v>
      </c>
      <c r="AV35" s="145">
        <v>841244.9</v>
      </c>
      <c r="AW35" s="145">
        <v>339906.7</v>
      </c>
      <c r="AX35" s="145">
        <v>1164450.6000000001</v>
      </c>
      <c r="AY35" s="145">
        <v>1181151.6000000001</v>
      </c>
      <c r="AZ35" s="145">
        <v>-3118.3</v>
      </c>
      <c r="BA35" s="145">
        <v>1161332.3</v>
      </c>
      <c r="BB35" s="145">
        <v>1178033.3</v>
      </c>
      <c r="BC35" s="150" t="s">
        <v>278</v>
      </c>
    </row>
    <row r="36" spans="1:55">
      <c r="A36" s="147" t="s">
        <v>279</v>
      </c>
      <c r="B36" s="148" t="s">
        <v>352</v>
      </c>
      <c r="C36" s="149">
        <v>373.9</v>
      </c>
      <c r="D36" s="144">
        <v>12.6</v>
      </c>
      <c r="E36" s="144">
        <v>618.79999999999995</v>
      </c>
      <c r="F36" s="144">
        <v>345</v>
      </c>
      <c r="G36" s="144">
        <v>216.6</v>
      </c>
      <c r="H36" s="144">
        <v>796.3</v>
      </c>
      <c r="I36" s="144">
        <v>249.3</v>
      </c>
      <c r="J36" s="144">
        <v>143.1</v>
      </c>
      <c r="K36" s="144">
        <v>117.9</v>
      </c>
      <c r="L36" s="144">
        <v>1054.8</v>
      </c>
      <c r="M36" s="144">
        <v>86.1</v>
      </c>
      <c r="N36" s="144">
        <v>48.1</v>
      </c>
      <c r="O36" s="144">
        <v>463.9</v>
      </c>
      <c r="P36" s="144">
        <v>96</v>
      </c>
      <c r="Q36" s="144">
        <v>14.6</v>
      </c>
      <c r="R36" s="144">
        <v>86.7</v>
      </c>
      <c r="S36" s="144">
        <v>40.4</v>
      </c>
      <c r="T36" s="144">
        <v>1.4</v>
      </c>
      <c r="U36" s="144">
        <v>126.4</v>
      </c>
      <c r="V36" s="144">
        <v>204.5</v>
      </c>
      <c r="W36" s="144">
        <v>652.4</v>
      </c>
      <c r="X36" s="144">
        <v>382.6</v>
      </c>
      <c r="Y36" s="144">
        <v>400.5</v>
      </c>
      <c r="Z36" s="144">
        <v>192.6</v>
      </c>
      <c r="AA36" s="144">
        <v>683.6</v>
      </c>
      <c r="AB36" s="144">
        <v>1342.7</v>
      </c>
      <c r="AC36" s="144">
        <v>124.2</v>
      </c>
      <c r="AD36" s="144">
        <v>1124.5</v>
      </c>
      <c r="AE36" s="144">
        <v>441.6</v>
      </c>
      <c r="AF36" s="144">
        <v>0.9</v>
      </c>
      <c r="AG36" s="144">
        <v>1051.5999999999999</v>
      </c>
      <c r="AH36" s="144">
        <v>1141.3</v>
      </c>
      <c r="AI36" s="144">
        <v>0</v>
      </c>
      <c r="AJ36" s="144">
        <v>1778.4</v>
      </c>
      <c r="AK36" s="144">
        <v>1541.7</v>
      </c>
      <c r="AL36" s="144">
        <v>0</v>
      </c>
      <c r="AM36" s="144">
        <v>53.7</v>
      </c>
      <c r="AN36" s="145">
        <v>16008.7</v>
      </c>
      <c r="AO36" s="144">
        <v>0</v>
      </c>
      <c r="AP36" s="144">
        <v>53432.9</v>
      </c>
      <c r="AQ36" s="144">
        <v>0</v>
      </c>
      <c r="AR36" s="144">
        <v>0</v>
      </c>
      <c r="AS36" s="144">
        <v>0</v>
      </c>
      <c r="AT36" s="144">
        <v>0</v>
      </c>
      <c r="AU36" s="145">
        <v>53432.9</v>
      </c>
      <c r="AV36" s="145">
        <v>69441.600000000006</v>
      </c>
      <c r="AW36" s="145">
        <v>8728.2999999999993</v>
      </c>
      <c r="AX36" s="145">
        <v>62161.2</v>
      </c>
      <c r="AY36" s="145">
        <v>78169.899999999994</v>
      </c>
      <c r="AZ36" s="145">
        <v>-905.1</v>
      </c>
      <c r="BA36" s="145">
        <v>61256.1</v>
      </c>
      <c r="BB36" s="145">
        <v>77264.800000000003</v>
      </c>
      <c r="BC36" s="150" t="s">
        <v>279</v>
      </c>
    </row>
    <row r="37" spans="1:55">
      <c r="A37" s="147" t="s">
        <v>280</v>
      </c>
      <c r="B37" s="148" t="s">
        <v>24</v>
      </c>
      <c r="C37" s="149">
        <v>3715.1</v>
      </c>
      <c r="D37" s="144">
        <v>196.3</v>
      </c>
      <c r="E37" s="144">
        <v>28704.7</v>
      </c>
      <c r="F37" s="144">
        <v>12823.2</v>
      </c>
      <c r="G37" s="144">
        <v>5380.3</v>
      </c>
      <c r="H37" s="144">
        <v>32766.2</v>
      </c>
      <c r="I37" s="144">
        <v>7601.4</v>
      </c>
      <c r="J37" s="144">
        <v>14502.3</v>
      </c>
      <c r="K37" s="144">
        <v>10678.6</v>
      </c>
      <c r="L37" s="144">
        <v>14776.5</v>
      </c>
      <c r="M37" s="144">
        <v>2277.1</v>
      </c>
      <c r="N37" s="144">
        <v>6810.1</v>
      </c>
      <c r="O37" s="144">
        <v>6739.8</v>
      </c>
      <c r="P37" s="144">
        <v>9178.7999999999993</v>
      </c>
      <c r="Q37" s="144">
        <v>1002.1</v>
      </c>
      <c r="R37" s="144">
        <v>10523.1</v>
      </c>
      <c r="S37" s="144">
        <v>6634.8</v>
      </c>
      <c r="T37" s="144">
        <v>226.9</v>
      </c>
      <c r="U37" s="144">
        <v>23911.4</v>
      </c>
      <c r="V37" s="144">
        <v>7293.5</v>
      </c>
      <c r="W37" s="144">
        <v>80486.399999999994</v>
      </c>
      <c r="X37" s="144">
        <v>23328.3</v>
      </c>
      <c r="Y37" s="144">
        <v>10227.9</v>
      </c>
      <c r="Z37" s="144">
        <v>6531.4</v>
      </c>
      <c r="AA37" s="144">
        <v>87134.3</v>
      </c>
      <c r="AB37" s="144">
        <v>49038</v>
      </c>
      <c r="AC37" s="144">
        <v>14539.6</v>
      </c>
      <c r="AD37" s="144">
        <v>95662.399999999994</v>
      </c>
      <c r="AE37" s="144">
        <v>52082.9</v>
      </c>
      <c r="AF37" s="144">
        <v>46896.9</v>
      </c>
      <c r="AG37" s="144">
        <v>61446.9</v>
      </c>
      <c r="AH37" s="144">
        <v>52352.1</v>
      </c>
      <c r="AI37" s="144">
        <v>4497.7</v>
      </c>
      <c r="AJ37" s="144">
        <v>154736.29999999999</v>
      </c>
      <c r="AK37" s="144">
        <v>17813.400000000001</v>
      </c>
      <c r="AL37" s="144">
        <v>0</v>
      </c>
      <c r="AM37" s="144">
        <v>6427.9</v>
      </c>
      <c r="AN37" s="145">
        <v>968944.60000000009</v>
      </c>
      <c r="AO37" s="144">
        <v>1203.7</v>
      </c>
      <c r="AP37" s="144">
        <v>61365.1</v>
      </c>
      <c r="AQ37" s="144">
        <v>392.1</v>
      </c>
      <c r="AR37" s="144">
        <v>3371.4</v>
      </c>
      <c r="AS37" s="144">
        <v>61361</v>
      </c>
      <c r="AT37" s="144">
        <v>0</v>
      </c>
      <c r="AU37" s="145">
        <v>127693.29999999999</v>
      </c>
      <c r="AV37" s="145">
        <v>1096637.9000000001</v>
      </c>
      <c r="AW37" s="145">
        <v>32134.7</v>
      </c>
      <c r="AX37" s="145">
        <v>159828</v>
      </c>
      <c r="AY37" s="145">
        <v>1128772.6000000001</v>
      </c>
      <c r="AZ37" s="145">
        <v>-238935.9</v>
      </c>
      <c r="BA37" s="145">
        <v>-79107.899999999994</v>
      </c>
      <c r="BB37" s="145">
        <v>889836.7</v>
      </c>
      <c r="BC37" s="150" t="s">
        <v>280</v>
      </c>
    </row>
    <row r="38" spans="1:55">
      <c r="A38" s="151" t="s">
        <v>281</v>
      </c>
      <c r="B38" s="152" t="s">
        <v>25</v>
      </c>
      <c r="C38" s="153">
        <v>309</v>
      </c>
      <c r="D38" s="154">
        <v>1.2</v>
      </c>
      <c r="E38" s="154">
        <v>184.7</v>
      </c>
      <c r="F38" s="154">
        <v>53</v>
      </c>
      <c r="G38" s="154">
        <v>31</v>
      </c>
      <c r="H38" s="154">
        <v>165.8</v>
      </c>
      <c r="I38" s="154">
        <v>62</v>
      </c>
      <c r="J38" s="154">
        <v>30.7</v>
      </c>
      <c r="K38" s="154">
        <v>56.3</v>
      </c>
      <c r="L38" s="154">
        <v>77.5</v>
      </c>
      <c r="M38" s="154">
        <v>8</v>
      </c>
      <c r="N38" s="154">
        <v>18.899999999999999</v>
      </c>
      <c r="O38" s="154">
        <v>26.8</v>
      </c>
      <c r="P38" s="154">
        <v>34.200000000000003</v>
      </c>
      <c r="Q38" s="154">
        <v>2.9</v>
      </c>
      <c r="R38" s="154">
        <v>84.9</v>
      </c>
      <c r="S38" s="154">
        <v>22.4</v>
      </c>
      <c r="T38" s="154">
        <v>0.8</v>
      </c>
      <c r="U38" s="154">
        <v>109.6</v>
      </c>
      <c r="V38" s="154">
        <v>78.400000000000006</v>
      </c>
      <c r="W38" s="154">
        <v>248.7</v>
      </c>
      <c r="X38" s="154">
        <v>25.7</v>
      </c>
      <c r="Y38" s="154">
        <v>26.7</v>
      </c>
      <c r="Z38" s="154">
        <v>7</v>
      </c>
      <c r="AA38" s="154">
        <v>669.5</v>
      </c>
      <c r="AB38" s="154">
        <v>111.8</v>
      </c>
      <c r="AC38" s="154">
        <v>556.29999999999995</v>
      </c>
      <c r="AD38" s="154">
        <v>356.5</v>
      </c>
      <c r="AE38" s="154">
        <v>2197.3000000000002</v>
      </c>
      <c r="AF38" s="154">
        <v>227.1</v>
      </c>
      <c r="AG38" s="154">
        <v>6670.1</v>
      </c>
      <c r="AH38" s="154">
        <v>27223.4</v>
      </c>
      <c r="AI38" s="154">
        <v>125.1</v>
      </c>
      <c r="AJ38" s="154">
        <v>1628.4</v>
      </c>
      <c r="AK38" s="154">
        <v>6841.3</v>
      </c>
      <c r="AL38" s="154">
        <v>0</v>
      </c>
      <c r="AM38" s="154">
        <v>776.7</v>
      </c>
      <c r="AN38" s="155">
        <v>49049.700000000004</v>
      </c>
      <c r="AO38" s="154">
        <v>72482.399999999994</v>
      </c>
      <c r="AP38" s="154">
        <v>359152.5</v>
      </c>
      <c r="AQ38" s="154">
        <v>0</v>
      </c>
      <c r="AR38" s="154">
        <v>0</v>
      </c>
      <c r="AS38" s="154">
        <v>1307.7</v>
      </c>
      <c r="AT38" s="154">
        <v>0</v>
      </c>
      <c r="AU38" s="155">
        <v>432942.60000000003</v>
      </c>
      <c r="AV38" s="155">
        <v>481992.30000000005</v>
      </c>
      <c r="AW38" s="155">
        <v>139194.6</v>
      </c>
      <c r="AX38" s="155">
        <v>572137.20000000007</v>
      </c>
      <c r="AY38" s="155">
        <v>621186.9</v>
      </c>
      <c r="AZ38" s="155">
        <v>-73467.8</v>
      </c>
      <c r="BA38" s="155">
        <v>498669.40000000008</v>
      </c>
      <c r="BB38" s="155">
        <v>547719.1</v>
      </c>
      <c r="BC38" s="156" t="s">
        <v>281</v>
      </c>
    </row>
    <row r="39" spans="1:55">
      <c r="A39" s="147" t="s">
        <v>282</v>
      </c>
      <c r="B39" s="148" t="s">
        <v>46</v>
      </c>
      <c r="C39" s="149">
        <v>86.4</v>
      </c>
      <c r="D39" s="144">
        <v>6.9</v>
      </c>
      <c r="E39" s="144">
        <v>564.1</v>
      </c>
      <c r="F39" s="144">
        <v>320</v>
      </c>
      <c r="G39" s="144">
        <v>146.4</v>
      </c>
      <c r="H39" s="144">
        <v>448.3</v>
      </c>
      <c r="I39" s="144">
        <v>24.9</v>
      </c>
      <c r="J39" s="144">
        <v>58</v>
      </c>
      <c r="K39" s="144">
        <v>159.80000000000001</v>
      </c>
      <c r="L39" s="144">
        <v>176.4</v>
      </c>
      <c r="M39" s="144">
        <v>30.4</v>
      </c>
      <c r="N39" s="144">
        <v>125.1</v>
      </c>
      <c r="O39" s="144">
        <v>145.9</v>
      </c>
      <c r="P39" s="144">
        <v>229.5</v>
      </c>
      <c r="Q39" s="144">
        <v>21.4</v>
      </c>
      <c r="R39" s="144">
        <v>146.6</v>
      </c>
      <c r="S39" s="144">
        <v>168.7</v>
      </c>
      <c r="T39" s="144">
        <v>6.2</v>
      </c>
      <c r="U39" s="144">
        <v>242.4</v>
      </c>
      <c r="V39" s="144">
        <v>145.9</v>
      </c>
      <c r="W39" s="144">
        <v>644.20000000000005</v>
      </c>
      <c r="X39" s="144">
        <v>12.9</v>
      </c>
      <c r="Y39" s="144">
        <v>65.7</v>
      </c>
      <c r="Z39" s="144">
        <v>295.8</v>
      </c>
      <c r="AA39" s="144">
        <v>2148.9</v>
      </c>
      <c r="AB39" s="144">
        <v>1302.5</v>
      </c>
      <c r="AC39" s="144">
        <v>178.6</v>
      </c>
      <c r="AD39" s="144">
        <v>1562.7</v>
      </c>
      <c r="AE39" s="144">
        <v>781.4</v>
      </c>
      <c r="AF39" s="144">
        <v>1508.8</v>
      </c>
      <c r="AG39" s="144">
        <v>2339.3000000000002</v>
      </c>
      <c r="AH39" s="144">
        <v>2567.3000000000002</v>
      </c>
      <c r="AI39" s="144">
        <v>258.60000000000002</v>
      </c>
      <c r="AJ39" s="144">
        <v>1316.4</v>
      </c>
      <c r="AK39" s="144">
        <v>880.3</v>
      </c>
      <c r="AL39" s="144">
        <v>0</v>
      </c>
      <c r="AM39" s="144">
        <v>26.3</v>
      </c>
      <c r="AN39" s="145">
        <v>19142.999999999996</v>
      </c>
      <c r="AO39" s="144">
        <v>0</v>
      </c>
      <c r="AP39" s="144">
        <v>0</v>
      </c>
      <c r="AQ39" s="144">
        <v>0</v>
      </c>
      <c r="AR39" s="144">
        <v>0</v>
      </c>
      <c r="AS39" s="144">
        <v>0</v>
      </c>
      <c r="AT39" s="144">
        <v>0</v>
      </c>
      <c r="AU39" s="145">
        <v>0</v>
      </c>
      <c r="AV39" s="145">
        <v>19142.999999999996</v>
      </c>
      <c r="AW39" s="145">
        <v>0</v>
      </c>
      <c r="AX39" s="145">
        <v>0</v>
      </c>
      <c r="AY39" s="145">
        <v>19142.999999999996</v>
      </c>
      <c r="AZ39" s="145">
        <v>0</v>
      </c>
      <c r="BA39" s="145">
        <v>0</v>
      </c>
      <c r="BB39" s="145">
        <v>19143</v>
      </c>
      <c r="BC39" s="150" t="s">
        <v>282</v>
      </c>
    </row>
    <row r="40" spans="1:55">
      <c r="A40" s="147" t="s">
        <v>283</v>
      </c>
      <c r="B40" s="148" t="s">
        <v>47</v>
      </c>
      <c r="C40" s="149">
        <v>787.5</v>
      </c>
      <c r="D40" s="144">
        <v>47.3</v>
      </c>
      <c r="E40" s="144">
        <v>3344.2</v>
      </c>
      <c r="F40" s="144">
        <v>1043.5999999999999</v>
      </c>
      <c r="G40" s="144">
        <v>1290.7</v>
      </c>
      <c r="H40" s="144">
        <v>914.1</v>
      </c>
      <c r="I40" s="144">
        <v>527</v>
      </c>
      <c r="J40" s="144">
        <v>772.9</v>
      </c>
      <c r="K40" s="144">
        <v>2599.1</v>
      </c>
      <c r="L40" s="144">
        <v>5329.2</v>
      </c>
      <c r="M40" s="144">
        <v>691.2</v>
      </c>
      <c r="N40" s="144">
        <v>1059.5999999999999</v>
      </c>
      <c r="O40" s="144">
        <v>1174.5</v>
      </c>
      <c r="P40" s="144">
        <v>1582.5</v>
      </c>
      <c r="Q40" s="144">
        <v>68</v>
      </c>
      <c r="R40" s="144">
        <v>144</v>
      </c>
      <c r="S40" s="144">
        <v>710</v>
      </c>
      <c r="T40" s="144">
        <v>12</v>
      </c>
      <c r="U40" s="144">
        <v>889.2</v>
      </c>
      <c r="V40" s="144">
        <v>312.5</v>
      </c>
      <c r="W40" s="144">
        <v>11105.7</v>
      </c>
      <c r="X40" s="144">
        <v>728.3</v>
      </c>
      <c r="Y40" s="144">
        <v>442</v>
      </c>
      <c r="Z40" s="144">
        <v>789.8</v>
      </c>
      <c r="AA40" s="144">
        <v>4306.6000000000004</v>
      </c>
      <c r="AB40" s="144">
        <v>4214.3999999999996</v>
      </c>
      <c r="AC40" s="144">
        <v>1830.2</v>
      </c>
      <c r="AD40" s="144">
        <v>2808.6</v>
      </c>
      <c r="AE40" s="144">
        <v>1675</v>
      </c>
      <c r="AF40" s="144">
        <v>156.9</v>
      </c>
      <c r="AG40" s="144">
        <v>4132.7</v>
      </c>
      <c r="AH40" s="144">
        <v>3068.3</v>
      </c>
      <c r="AI40" s="144">
        <v>700.2</v>
      </c>
      <c r="AJ40" s="144">
        <v>3010.4</v>
      </c>
      <c r="AK40" s="144">
        <v>1879.9</v>
      </c>
      <c r="AL40" s="144">
        <v>9.4</v>
      </c>
      <c r="AM40" s="144">
        <v>0</v>
      </c>
      <c r="AN40" s="145">
        <v>64157.500000000007</v>
      </c>
      <c r="AO40" s="144">
        <v>0</v>
      </c>
      <c r="AP40" s="144">
        <v>27.3</v>
      </c>
      <c r="AQ40" s="144">
        <v>0</v>
      </c>
      <c r="AR40" s="144">
        <v>0</v>
      </c>
      <c r="AS40" s="144">
        <v>0</v>
      </c>
      <c r="AT40" s="144">
        <v>0</v>
      </c>
      <c r="AU40" s="145">
        <v>27.3</v>
      </c>
      <c r="AV40" s="145">
        <v>64184.80000000001</v>
      </c>
      <c r="AW40" s="145">
        <v>113708.8</v>
      </c>
      <c r="AX40" s="145">
        <v>113736.1</v>
      </c>
      <c r="AY40" s="145">
        <v>177893.6</v>
      </c>
      <c r="AZ40" s="145">
        <v>-2379</v>
      </c>
      <c r="BA40" s="145">
        <v>111357.1</v>
      </c>
      <c r="BB40" s="145">
        <v>175514.6</v>
      </c>
      <c r="BC40" s="150" t="s">
        <v>283</v>
      </c>
    </row>
    <row r="41" spans="1:55">
      <c r="A41" s="157" t="s">
        <v>427</v>
      </c>
      <c r="B41" s="158" t="s">
        <v>55</v>
      </c>
      <c r="C41" s="159">
        <v>86947.6</v>
      </c>
      <c r="D41" s="160">
        <v>2533.8000000000002</v>
      </c>
      <c r="E41" s="160">
        <v>478491.4</v>
      </c>
      <c r="F41" s="160">
        <v>138358.1</v>
      </c>
      <c r="G41" s="160">
        <v>124550.5</v>
      </c>
      <c r="H41" s="160">
        <v>775264.8</v>
      </c>
      <c r="I41" s="160">
        <v>702560.7</v>
      </c>
      <c r="J41" s="160">
        <v>179477.2</v>
      </c>
      <c r="K41" s="160">
        <v>94490.1</v>
      </c>
      <c r="L41" s="160">
        <v>1192525.8999999999</v>
      </c>
      <c r="M41" s="160">
        <v>190881.7</v>
      </c>
      <c r="N41" s="160">
        <v>99744.8</v>
      </c>
      <c r="O41" s="160">
        <v>87033.2</v>
      </c>
      <c r="P41" s="160">
        <v>125382.3</v>
      </c>
      <c r="Q41" s="160">
        <v>16856.5</v>
      </c>
      <c r="R41" s="160">
        <v>157866</v>
      </c>
      <c r="S41" s="160">
        <v>121759.9</v>
      </c>
      <c r="T41" s="160">
        <v>3826.9</v>
      </c>
      <c r="U41" s="160">
        <v>648437.4</v>
      </c>
      <c r="V41" s="160">
        <v>83490.5</v>
      </c>
      <c r="W41" s="160">
        <v>407724.4</v>
      </c>
      <c r="X41" s="160">
        <v>125793.3</v>
      </c>
      <c r="Y41" s="160">
        <v>33394.5</v>
      </c>
      <c r="Z41" s="160">
        <v>35859.699999999997</v>
      </c>
      <c r="AA41" s="160">
        <v>327263.5</v>
      </c>
      <c r="AB41" s="160">
        <v>150140.70000000001</v>
      </c>
      <c r="AC41" s="160">
        <v>138666.6</v>
      </c>
      <c r="AD41" s="160">
        <v>354705.9</v>
      </c>
      <c r="AE41" s="160">
        <v>176255.4</v>
      </c>
      <c r="AF41" s="160">
        <v>149544.20000000001</v>
      </c>
      <c r="AG41" s="160">
        <v>187667.7</v>
      </c>
      <c r="AH41" s="160">
        <v>442605.6</v>
      </c>
      <c r="AI41" s="160">
        <v>21414.1</v>
      </c>
      <c r="AJ41" s="160">
        <v>347131.4</v>
      </c>
      <c r="AK41" s="160">
        <v>198639.8</v>
      </c>
      <c r="AL41" s="160">
        <v>19143</v>
      </c>
      <c r="AM41" s="160">
        <v>79540.7</v>
      </c>
      <c r="AN41" s="161">
        <v>8505969.8000000026</v>
      </c>
      <c r="AO41" s="159">
        <v>142714.4</v>
      </c>
      <c r="AP41" s="160">
        <v>3817417.3</v>
      </c>
      <c r="AQ41" s="160">
        <v>1382350.6</v>
      </c>
      <c r="AR41" s="160">
        <v>394318.3</v>
      </c>
      <c r="AS41" s="160">
        <v>1858537.8</v>
      </c>
      <c r="AT41" s="160">
        <v>-28947.1</v>
      </c>
      <c r="AU41" s="161">
        <v>7566391.2999999998</v>
      </c>
      <c r="AV41" s="161">
        <v>16072361.1</v>
      </c>
      <c r="AW41" s="161">
        <v>6790120.7000000002</v>
      </c>
      <c r="AX41" s="161">
        <v>14356512</v>
      </c>
      <c r="AY41" s="162">
        <v>22862481.800000001</v>
      </c>
      <c r="AZ41" s="161">
        <v>-5858396.9000000004</v>
      </c>
      <c r="BA41" s="161">
        <v>8498115.0999999996</v>
      </c>
      <c r="BB41" s="161">
        <v>17004084.899999999</v>
      </c>
      <c r="BC41" s="163" t="s">
        <v>284</v>
      </c>
    </row>
    <row r="42" spans="1:55" ht="14.25" customHeight="1">
      <c r="A42" s="147" t="s">
        <v>285</v>
      </c>
      <c r="B42" s="148" t="s">
        <v>75</v>
      </c>
      <c r="C42" s="149">
        <v>603.4</v>
      </c>
      <c r="D42" s="144">
        <v>130.9</v>
      </c>
      <c r="E42" s="144">
        <v>3684.9</v>
      </c>
      <c r="F42" s="144">
        <v>1763.6</v>
      </c>
      <c r="G42" s="144">
        <v>2112.5</v>
      </c>
      <c r="H42" s="144">
        <v>6227</v>
      </c>
      <c r="I42" s="144">
        <v>2644.4</v>
      </c>
      <c r="J42" s="144">
        <v>4818.3999999999996</v>
      </c>
      <c r="K42" s="144">
        <v>2594.6999999999998</v>
      </c>
      <c r="L42" s="144">
        <v>7697.9</v>
      </c>
      <c r="M42" s="144">
        <v>2758.2</v>
      </c>
      <c r="N42" s="144">
        <v>2276.9</v>
      </c>
      <c r="O42" s="144">
        <v>1799.8</v>
      </c>
      <c r="P42" s="144">
        <v>2380.4</v>
      </c>
      <c r="Q42" s="144">
        <v>450.5</v>
      </c>
      <c r="R42" s="144">
        <v>2890.1</v>
      </c>
      <c r="S42" s="144">
        <v>2080.6999999999998</v>
      </c>
      <c r="T42" s="144">
        <v>92.4</v>
      </c>
      <c r="U42" s="144">
        <v>4446.8</v>
      </c>
      <c r="V42" s="144">
        <v>1989.2</v>
      </c>
      <c r="W42" s="144">
        <v>10751.8</v>
      </c>
      <c r="X42" s="144">
        <v>1458.2</v>
      </c>
      <c r="Y42" s="144">
        <v>716.4</v>
      </c>
      <c r="Z42" s="144">
        <v>2050.9</v>
      </c>
      <c r="AA42" s="144">
        <v>15395.3</v>
      </c>
      <c r="AB42" s="144">
        <v>12474.1</v>
      </c>
      <c r="AC42" s="144">
        <v>1312.7</v>
      </c>
      <c r="AD42" s="144">
        <v>6244.2</v>
      </c>
      <c r="AE42" s="144">
        <v>2571.3000000000002</v>
      </c>
      <c r="AF42" s="144">
        <v>4769.6000000000004</v>
      </c>
      <c r="AG42" s="144">
        <v>2280</v>
      </c>
      <c r="AH42" s="144">
        <v>9544.2000000000007</v>
      </c>
      <c r="AI42" s="144">
        <v>3127.8</v>
      </c>
      <c r="AJ42" s="144">
        <v>7850.8</v>
      </c>
      <c r="AK42" s="144">
        <v>8398.6</v>
      </c>
      <c r="AL42" s="144">
        <v>0</v>
      </c>
      <c r="AM42" s="144">
        <v>295</v>
      </c>
      <c r="AN42" s="145">
        <v>142683.6</v>
      </c>
      <c r="AO42" s="164"/>
      <c r="AP42" s="164"/>
      <c r="AQ42" s="164"/>
      <c r="AR42" s="164"/>
      <c r="AS42" s="164"/>
      <c r="AT42" s="164"/>
      <c r="AU42" s="164"/>
      <c r="AV42" s="164"/>
      <c r="AW42" s="164"/>
      <c r="AX42" s="164"/>
      <c r="AY42" s="164"/>
      <c r="AZ42" s="164"/>
      <c r="BA42" s="164"/>
      <c r="BB42" s="164"/>
      <c r="BC42" s="165"/>
    </row>
    <row r="43" spans="1:55" ht="14.25" customHeight="1">
      <c r="A43" s="147" t="s">
        <v>299</v>
      </c>
      <c r="B43" s="148" t="s">
        <v>76</v>
      </c>
      <c r="C43" s="149">
        <v>33369</v>
      </c>
      <c r="D43" s="144">
        <v>2051.4</v>
      </c>
      <c r="E43" s="144">
        <v>89877.4</v>
      </c>
      <c r="F43" s="144">
        <v>64200.800000000003</v>
      </c>
      <c r="G43" s="144">
        <v>41911.199999999997</v>
      </c>
      <c r="H43" s="144">
        <v>100574.2</v>
      </c>
      <c r="I43" s="144">
        <v>18780.8</v>
      </c>
      <c r="J43" s="144">
        <v>82163.600000000006</v>
      </c>
      <c r="K43" s="144">
        <v>38168.9</v>
      </c>
      <c r="L43" s="144">
        <v>79096.899999999994</v>
      </c>
      <c r="M43" s="144">
        <v>10708.1</v>
      </c>
      <c r="N43" s="144">
        <v>71192.2</v>
      </c>
      <c r="O43" s="144">
        <v>43127.8</v>
      </c>
      <c r="P43" s="144">
        <v>73147.399999999994</v>
      </c>
      <c r="Q43" s="144">
        <v>12023.6</v>
      </c>
      <c r="R43" s="144">
        <v>64644.6</v>
      </c>
      <c r="S43" s="144">
        <v>36237.5</v>
      </c>
      <c r="T43" s="144">
        <v>2965.9</v>
      </c>
      <c r="U43" s="144">
        <v>151630.39999999999</v>
      </c>
      <c r="V43" s="144">
        <v>45617.599999999999</v>
      </c>
      <c r="W43" s="144">
        <v>315884.7</v>
      </c>
      <c r="X43" s="144">
        <v>21024.3</v>
      </c>
      <c r="Y43" s="144">
        <v>9458.5</v>
      </c>
      <c r="Z43" s="144">
        <v>55200.2</v>
      </c>
      <c r="AA43" s="144">
        <v>496869.5</v>
      </c>
      <c r="AB43" s="144">
        <v>211305.4</v>
      </c>
      <c r="AC43" s="144">
        <v>54729.8</v>
      </c>
      <c r="AD43" s="144">
        <v>300616.09999999998</v>
      </c>
      <c r="AE43" s="144">
        <v>100986.7</v>
      </c>
      <c r="AF43" s="144">
        <v>186980.6</v>
      </c>
      <c r="AG43" s="144">
        <v>313253</v>
      </c>
      <c r="AH43" s="144">
        <v>659654.6</v>
      </c>
      <c r="AI43" s="144">
        <v>60450.9</v>
      </c>
      <c r="AJ43" s="144">
        <v>340593.6</v>
      </c>
      <c r="AK43" s="144">
        <v>186461.7</v>
      </c>
      <c r="AL43" s="144">
        <v>0</v>
      </c>
      <c r="AM43" s="144">
        <v>1089.3</v>
      </c>
      <c r="AN43" s="145">
        <v>4376048.2</v>
      </c>
      <c r="AO43" s="164"/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4"/>
      <c r="BC43" s="166"/>
    </row>
    <row r="44" spans="1:55" ht="14.25" customHeight="1">
      <c r="A44" s="147" t="s">
        <v>300</v>
      </c>
      <c r="B44" s="148" t="s">
        <v>78</v>
      </c>
      <c r="C44" s="149">
        <v>25224.2</v>
      </c>
      <c r="D44" s="144">
        <v>718.4</v>
      </c>
      <c r="E44" s="144">
        <v>63861.7</v>
      </c>
      <c r="F44" s="144">
        <v>-1637</v>
      </c>
      <c r="G44" s="144">
        <v>20024.900000000001</v>
      </c>
      <c r="H44" s="144">
        <v>48884.5</v>
      </c>
      <c r="I44" s="144">
        <v>118205.7</v>
      </c>
      <c r="J44" s="144">
        <v>19668.900000000001</v>
      </c>
      <c r="K44" s="144">
        <v>25468.2</v>
      </c>
      <c r="L44" s="144">
        <v>-24223</v>
      </c>
      <c r="M44" s="144">
        <v>23696.9</v>
      </c>
      <c r="N44" s="144">
        <v>7776.7</v>
      </c>
      <c r="O44" s="144">
        <v>16029.2</v>
      </c>
      <c r="P44" s="144">
        <v>17579.5</v>
      </c>
      <c r="Q44" s="144">
        <v>-3266</v>
      </c>
      <c r="R44" s="144">
        <v>-22758.799999999999</v>
      </c>
      <c r="S44" s="144">
        <v>1380.5</v>
      </c>
      <c r="T44" s="144">
        <v>-1232.8</v>
      </c>
      <c r="U44" s="144">
        <v>-27057.599999999999</v>
      </c>
      <c r="V44" s="144">
        <v>9502.5</v>
      </c>
      <c r="W44" s="144">
        <v>14375.6</v>
      </c>
      <c r="X44" s="144">
        <v>10654.7</v>
      </c>
      <c r="Y44" s="144">
        <v>11588.3</v>
      </c>
      <c r="Z44" s="144">
        <v>7227.5</v>
      </c>
      <c r="AA44" s="144">
        <v>94497.3</v>
      </c>
      <c r="AB44" s="144">
        <v>55142.9</v>
      </c>
      <c r="AC44" s="144">
        <v>316272.59999999998</v>
      </c>
      <c r="AD44" s="144">
        <v>-5564</v>
      </c>
      <c r="AE44" s="144">
        <v>33073.800000000003</v>
      </c>
      <c r="AF44" s="144">
        <v>0</v>
      </c>
      <c r="AG44" s="144">
        <v>7788</v>
      </c>
      <c r="AH44" s="144">
        <v>-9226.1</v>
      </c>
      <c r="AI44" s="144">
        <v>-217.3</v>
      </c>
      <c r="AJ44" s="144">
        <v>45206.3</v>
      </c>
      <c r="AK44" s="144">
        <v>21318</v>
      </c>
      <c r="AL44" s="144">
        <v>0</v>
      </c>
      <c r="AM44" s="144">
        <v>85860.9</v>
      </c>
      <c r="AN44" s="145">
        <v>1005845.1000000002</v>
      </c>
      <c r="AO44" s="164"/>
      <c r="AP44" s="164"/>
      <c r="AQ44" s="164"/>
      <c r="AR44" s="164"/>
      <c r="AS44" s="164"/>
      <c r="AT44" s="164"/>
      <c r="AU44" s="164"/>
      <c r="AV44" s="164"/>
      <c r="AW44" s="164"/>
      <c r="AX44" s="164"/>
      <c r="AY44" s="164"/>
      <c r="AZ44" s="164"/>
      <c r="BA44" s="164"/>
      <c r="BB44" s="164"/>
      <c r="BC44" s="166"/>
    </row>
    <row r="45" spans="1:55" ht="14.25" customHeight="1">
      <c r="A45" s="147" t="s">
        <v>301</v>
      </c>
      <c r="B45" s="148" t="s">
        <v>79</v>
      </c>
      <c r="C45" s="149">
        <v>30017.7</v>
      </c>
      <c r="D45" s="144">
        <v>686.6</v>
      </c>
      <c r="E45" s="144">
        <v>42084.9</v>
      </c>
      <c r="F45" s="144">
        <v>20191.8</v>
      </c>
      <c r="G45" s="144">
        <v>14647.8</v>
      </c>
      <c r="H45" s="144">
        <v>157974.9</v>
      </c>
      <c r="I45" s="144">
        <v>37868.5</v>
      </c>
      <c r="J45" s="144">
        <v>37926</v>
      </c>
      <c r="K45" s="144">
        <v>15074.5</v>
      </c>
      <c r="L45" s="144">
        <v>111475.6</v>
      </c>
      <c r="M45" s="144">
        <v>15805.2</v>
      </c>
      <c r="N45" s="144">
        <v>24312.9</v>
      </c>
      <c r="O45" s="144">
        <v>17547.3</v>
      </c>
      <c r="P45" s="144">
        <v>26627.3</v>
      </c>
      <c r="Q45" s="144">
        <v>5481.6</v>
      </c>
      <c r="R45" s="144">
        <v>55143.7</v>
      </c>
      <c r="S45" s="144">
        <v>21864.7</v>
      </c>
      <c r="T45" s="144">
        <v>1712.5</v>
      </c>
      <c r="U45" s="144">
        <v>90878.6</v>
      </c>
      <c r="V45" s="144">
        <v>17836</v>
      </c>
      <c r="W45" s="144">
        <v>48246</v>
      </c>
      <c r="X45" s="144">
        <v>65869.399999999994</v>
      </c>
      <c r="Y45" s="144">
        <v>18604.400000000001</v>
      </c>
      <c r="Z45" s="144">
        <v>8813.2999999999993</v>
      </c>
      <c r="AA45" s="144">
        <v>106054.8</v>
      </c>
      <c r="AB45" s="144">
        <v>40075.300000000003</v>
      </c>
      <c r="AC45" s="144">
        <v>354542.4</v>
      </c>
      <c r="AD45" s="144">
        <v>90290.3</v>
      </c>
      <c r="AE45" s="144">
        <v>88280.2</v>
      </c>
      <c r="AF45" s="144">
        <v>199688.9</v>
      </c>
      <c r="AG45" s="144">
        <v>119525.7</v>
      </c>
      <c r="AH45" s="144">
        <v>78778.2</v>
      </c>
      <c r="AI45" s="144">
        <v>-9187</v>
      </c>
      <c r="AJ45" s="144">
        <v>103013</v>
      </c>
      <c r="AK45" s="144">
        <v>84964.2</v>
      </c>
      <c r="AL45" s="144">
        <v>0</v>
      </c>
      <c r="AM45" s="144">
        <v>4310.8999999999996</v>
      </c>
      <c r="AN45" s="145">
        <v>2147028.1</v>
      </c>
      <c r="AO45" s="164"/>
      <c r="AP45" s="164"/>
      <c r="AQ45" s="164"/>
      <c r="AR45" s="164"/>
      <c r="AS45" s="164"/>
      <c r="AT45" s="164"/>
      <c r="AU45" s="164"/>
      <c r="AV45" s="164"/>
      <c r="AW45" s="164"/>
      <c r="AX45" s="164"/>
      <c r="AY45" s="164"/>
      <c r="AZ45" s="164"/>
      <c r="BA45" s="164"/>
      <c r="BB45" s="164"/>
      <c r="BC45" s="166"/>
    </row>
    <row r="46" spans="1:55" ht="14.25" customHeight="1">
      <c r="A46" s="147" t="s">
        <v>302</v>
      </c>
      <c r="B46" s="148" t="s">
        <v>303</v>
      </c>
      <c r="C46" s="149">
        <v>4438.8</v>
      </c>
      <c r="D46" s="144">
        <v>371.7</v>
      </c>
      <c r="E46" s="144">
        <v>67347.5</v>
      </c>
      <c r="F46" s="144">
        <v>4109.3999999999996</v>
      </c>
      <c r="G46" s="144">
        <v>8411.6</v>
      </c>
      <c r="H46" s="144">
        <v>-6097.3</v>
      </c>
      <c r="I46" s="144">
        <v>399007.6</v>
      </c>
      <c r="J46" s="144">
        <v>8887.2999999999993</v>
      </c>
      <c r="K46" s="144">
        <v>7706.8</v>
      </c>
      <c r="L46" s="144">
        <v>24300</v>
      </c>
      <c r="M46" s="144">
        <v>-4706.2</v>
      </c>
      <c r="N46" s="144">
        <v>9373.2000000000007</v>
      </c>
      <c r="O46" s="144">
        <v>1915</v>
      </c>
      <c r="P46" s="144">
        <v>2833.6</v>
      </c>
      <c r="Q46" s="144">
        <v>-1003.3</v>
      </c>
      <c r="R46" s="144">
        <v>-3812.5</v>
      </c>
      <c r="S46" s="144">
        <v>-2997.1</v>
      </c>
      <c r="T46" s="144">
        <v>-438.1</v>
      </c>
      <c r="U46" s="144">
        <v>-17616.099999999999</v>
      </c>
      <c r="V46" s="144">
        <v>5229.7</v>
      </c>
      <c r="W46" s="144">
        <v>42361.1</v>
      </c>
      <c r="X46" s="144">
        <v>9925.7999999999993</v>
      </c>
      <c r="Y46" s="144">
        <v>2658.2</v>
      </c>
      <c r="Z46" s="144">
        <v>5490</v>
      </c>
      <c r="AA46" s="144">
        <v>64642.1</v>
      </c>
      <c r="AB46" s="144">
        <v>8051</v>
      </c>
      <c r="AC46" s="144">
        <v>68020</v>
      </c>
      <c r="AD46" s="144">
        <v>35733.699999999997</v>
      </c>
      <c r="AE46" s="144">
        <v>13330.1</v>
      </c>
      <c r="AF46" s="144">
        <v>959.5</v>
      </c>
      <c r="AG46" s="144">
        <v>5074.1000000000004</v>
      </c>
      <c r="AH46" s="144">
        <v>13292.4</v>
      </c>
      <c r="AI46" s="144">
        <v>2950.7</v>
      </c>
      <c r="AJ46" s="144">
        <v>46069.4</v>
      </c>
      <c r="AK46" s="144">
        <v>47939.5</v>
      </c>
      <c r="AL46" s="144">
        <v>0</v>
      </c>
      <c r="AM46" s="144">
        <v>4854.8999999999996</v>
      </c>
      <c r="AN46" s="145">
        <v>878614.09999999986</v>
      </c>
      <c r="AO46" s="164"/>
      <c r="AP46" s="164"/>
      <c r="AQ46" s="164"/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166"/>
    </row>
    <row r="47" spans="1:55" ht="14.25" customHeight="1">
      <c r="A47" s="147" t="s">
        <v>304</v>
      </c>
      <c r="B47" s="148" t="s">
        <v>81</v>
      </c>
      <c r="C47" s="149">
        <v>-9968.4</v>
      </c>
      <c r="D47" s="144">
        <v>-0.1</v>
      </c>
      <c r="E47" s="144">
        <v>-1420.2</v>
      </c>
      <c r="F47" s="144">
        <v>-0.5</v>
      </c>
      <c r="G47" s="144">
        <v>-0.4</v>
      </c>
      <c r="H47" s="144">
        <v>-4</v>
      </c>
      <c r="I47" s="144">
        <v>-7390.9</v>
      </c>
      <c r="J47" s="144">
        <v>-0.6</v>
      </c>
      <c r="K47" s="144">
        <v>-0.7</v>
      </c>
      <c r="L47" s="144">
        <v>-3</v>
      </c>
      <c r="M47" s="144">
        <v>-0.3</v>
      </c>
      <c r="N47" s="144">
        <v>-1.5</v>
      </c>
      <c r="O47" s="144">
        <v>-0.7</v>
      </c>
      <c r="P47" s="144">
        <v>-1.1000000000000001</v>
      </c>
      <c r="Q47" s="144">
        <v>-0.1</v>
      </c>
      <c r="R47" s="144">
        <v>-2</v>
      </c>
      <c r="S47" s="144">
        <v>-0.7</v>
      </c>
      <c r="T47" s="144">
        <v>0</v>
      </c>
      <c r="U47" s="144">
        <v>-2.4</v>
      </c>
      <c r="V47" s="144">
        <v>-0.2</v>
      </c>
      <c r="W47" s="144">
        <v>-3047.6</v>
      </c>
      <c r="X47" s="144">
        <v>-28.1</v>
      </c>
      <c r="Y47" s="144">
        <v>-3496.7</v>
      </c>
      <c r="Z47" s="144">
        <v>-0.4</v>
      </c>
      <c r="AA47" s="144">
        <v>-802.2</v>
      </c>
      <c r="AB47" s="144">
        <v>-5528.6</v>
      </c>
      <c r="AC47" s="144">
        <v>-274.89999999999998</v>
      </c>
      <c r="AD47" s="144">
        <v>-1495.1</v>
      </c>
      <c r="AE47" s="144">
        <v>-2.7</v>
      </c>
      <c r="AF47" s="144">
        <v>0</v>
      </c>
      <c r="AG47" s="144">
        <v>-272.3</v>
      </c>
      <c r="AH47" s="144">
        <v>-16615.599999999999</v>
      </c>
      <c r="AI47" s="144">
        <v>-1274.4000000000001</v>
      </c>
      <c r="AJ47" s="144">
        <v>-27.8</v>
      </c>
      <c r="AK47" s="144">
        <v>-2.7</v>
      </c>
      <c r="AL47" s="144">
        <v>0</v>
      </c>
      <c r="AM47" s="144">
        <v>-437.1</v>
      </c>
      <c r="AN47" s="145">
        <v>-52104</v>
      </c>
      <c r="AO47" s="164"/>
      <c r="AP47" s="164"/>
      <c r="AQ47" s="164"/>
      <c r="AR47" s="164"/>
      <c r="AS47" s="164"/>
      <c r="AT47" s="164"/>
      <c r="AU47" s="164"/>
      <c r="AV47" s="164"/>
      <c r="AW47" s="164"/>
      <c r="AX47" s="164"/>
      <c r="AY47" s="164"/>
      <c r="AZ47" s="164"/>
      <c r="BA47" s="164"/>
      <c r="BB47" s="164"/>
      <c r="BC47" s="166"/>
    </row>
    <row r="48" spans="1:55" ht="14.25" customHeight="1">
      <c r="A48" s="157" t="s">
        <v>442</v>
      </c>
      <c r="B48" s="158" t="s">
        <v>82</v>
      </c>
      <c r="C48" s="159">
        <v>83684.7</v>
      </c>
      <c r="D48" s="160">
        <v>3958.9</v>
      </c>
      <c r="E48" s="160">
        <v>265436.2</v>
      </c>
      <c r="F48" s="160">
        <v>88628.1</v>
      </c>
      <c r="G48" s="160">
        <v>87107.6</v>
      </c>
      <c r="H48" s="160">
        <v>307559.3</v>
      </c>
      <c r="I48" s="160">
        <v>569116.1</v>
      </c>
      <c r="J48" s="160">
        <v>153463.6</v>
      </c>
      <c r="K48" s="160">
        <v>89012.4</v>
      </c>
      <c r="L48" s="160">
        <v>198344.4</v>
      </c>
      <c r="M48" s="160">
        <v>48261.9</v>
      </c>
      <c r="N48" s="160">
        <v>114930.4</v>
      </c>
      <c r="O48" s="160">
        <v>80418.399999999994</v>
      </c>
      <c r="P48" s="160">
        <v>122567.1</v>
      </c>
      <c r="Q48" s="160">
        <v>13686.3</v>
      </c>
      <c r="R48" s="160">
        <v>96105.1</v>
      </c>
      <c r="S48" s="160">
        <v>58565.599999999999</v>
      </c>
      <c r="T48" s="160">
        <v>3099.9</v>
      </c>
      <c r="U48" s="160">
        <v>202279.7</v>
      </c>
      <c r="V48" s="160">
        <v>80174.8</v>
      </c>
      <c r="W48" s="160">
        <v>428571.6</v>
      </c>
      <c r="X48" s="160">
        <v>108904.3</v>
      </c>
      <c r="Y48" s="160">
        <v>39529.1</v>
      </c>
      <c r="Z48" s="160">
        <v>78781.5</v>
      </c>
      <c r="AA48" s="160">
        <v>776656.8</v>
      </c>
      <c r="AB48" s="160">
        <v>321520.09999999998</v>
      </c>
      <c r="AC48" s="160">
        <v>794602.6</v>
      </c>
      <c r="AD48" s="160">
        <v>425825.2</v>
      </c>
      <c r="AE48" s="160">
        <v>238239.4</v>
      </c>
      <c r="AF48" s="160">
        <v>392398.6</v>
      </c>
      <c r="AG48" s="160">
        <v>447648.5</v>
      </c>
      <c r="AH48" s="160">
        <v>735427.7</v>
      </c>
      <c r="AI48" s="160">
        <v>55850.7</v>
      </c>
      <c r="AJ48" s="160">
        <v>542705.30000000005</v>
      </c>
      <c r="AK48" s="160">
        <v>349079.3</v>
      </c>
      <c r="AL48" s="160">
        <v>0</v>
      </c>
      <c r="AM48" s="160">
        <v>95973.9</v>
      </c>
      <c r="AN48" s="161">
        <v>8498115.0999999996</v>
      </c>
      <c r="AO48" s="167"/>
      <c r="AP48" s="164"/>
      <c r="AQ48" s="164"/>
      <c r="AR48" s="164"/>
      <c r="AS48" s="164"/>
      <c r="AT48" s="164"/>
      <c r="AU48" s="164"/>
      <c r="AV48" s="164"/>
      <c r="AW48" s="164"/>
      <c r="AX48" s="164"/>
      <c r="AY48" s="164"/>
      <c r="AZ48" s="164"/>
      <c r="BA48" s="164"/>
      <c r="BB48" s="164"/>
      <c r="BC48" s="168"/>
    </row>
    <row r="49" spans="1:55">
      <c r="A49" s="169" t="s">
        <v>291</v>
      </c>
      <c r="B49" s="158" t="s">
        <v>441</v>
      </c>
      <c r="C49" s="170">
        <v>170632.3</v>
      </c>
      <c r="D49" s="171">
        <v>6492.7</v>
      </c>
      <c r="E49" s="171">
        <v>743927.6</v>
      </c>
      <c r="F49" s="171">
        <v>226986.2</v>
      </c>
      <c r="G49" s="171">
        <v>211658.1</v>
      </c>
      <c r="H49" s="171">
        <v>1082824.1000000001</v>
      </c>
      <c r="I49" s="171">
        <v>1271676.8</v>
      </c>
      <c r="J49" s="171">
        <v>332940.79999999999</v>
      </c>
      <c r="K49" s="171">
        <v>183502.5</v>
      </c>
      <c r="L49" s="171">
        <v>1390870.3</v>
      </c>
      <c r="M49" s="171">
        <v>239143.6</v>
      </c>
      <c r="N49" s="171">
        <v>214675.20000000001</v>
      </c>
      <c r="O49" s="171">
        <v>167451.6</v>
      </c>
      <c r="P49" s="171">
        <v>247949.4</v>
      </c>
      <c r="Q49" s="171">
        <v>30542.799999999999</v>
      </c>
      <c r="R49" s="171">
        <v>253971.1</v>
      </c>
      <c r="S49" s="171">
        <v>180325.5</v>
      </c>
      <c r="T49" s="171">
        <v>6926.8</v>
      </c>
      <c r="U49" s="171">
        <v>850717.1</v>
      </c>
      <c r="V49" s="171">
        <v>163665.29999999999</v>
      </c>
      <c r="W49" s="171">
        <v>836296</v>
      </c>
      <c r="X49" s="171">
        <v>234697.60000000001</v>
      </c>
      <c r="Y49" s="171">
        <v>72923.600000000006</v>
      </c>
      <c r="Z49" s="171">
        <v>114641.2</v>
      </c>
      <c r="AA49" s="171">
        <v>1103920.3</v>
      </c>
      <c r="AB49" s="171">
        <v>471660.79999999999</v>
      </c>
      <c r="AC49" s="171">
        <v>933269.2</v>
      </c>
      <c r="AD49" s="171">
        <v>780531.1</v>
      </c>
      <c r="AE49" s="171">
        <v>414494.8</v>
      </c>
      <c r="AF49" s="171">
        <v>541942.80000000005</v>
      </c>
      <c r="AG49" s="171">
        <v>635316.19999999995</v>
      </c>
      <c r="AH49" s="171">
        <v>1178033.3</v>
      </c>
      <c r="AI49" s="171">
        <v>77264.800000000003</v>
      </c>
      <c r="AJ49" s="171">
        <v>889836.7</v>
      </c>
      <c r="AK49" s="171">
        <v>547719.1</v>
      </c>
      <c r="AL49" s="171">
        <v>19143</v>
      </c>
      <c r="AM49" s="171">
        <v>175514.6</v>
      </c>
      <c r="AN49" s="172">
        <v>17004084.899999999</v>
      </c>
      <c r="AO49" s="167"/>
      <c r="AP49" s="164"/>
      <c r="AQ49" s="164"/>
      <c r="AR49" s="164"/>
      <c r="AS49" s="164"/>
      <c r="AT49" s="164"/>
      <c r="AU49" s="164"/>
      <c r="AV49" s="164"/>
      <c r="AW49" s="164"/>
      <c r="AX49" s="164"/>
      <c r="AY49" s="164"/>
      <c r="AZ49" s="164"/>
      <c r="BA49" s="164"/>
      <c r="BB49" s="164"/>
      <c r="BC49" s="168"/>
    </row>
    <row r="51" spans="1:55">
      <c r="B51" s="173" t="s">
        <v>144</v>
      </c>
      <c r="C51" s="173">
        <f>C48/C49</f>
        <v>0.490438797343762</v>
      </c>
      <c r="D51" s="173">
        <f t="shared" ref="D51:AN51" si="0">D48/D49</f>
        <v>0.60974633049424742</v>
      </c>
      <c r="E51" s="173">
        <f t="shared" si="0"/>
        <v>0.35680380725221111</v>
      </c>
      <c r="F51" s="173">
        <f t="shared" si="0"/>
        <v>0.39045589555664617</v>
      </c>
      <c r="G51" s="173">
        <f t="shared" si="0"/>
        <v>0.41154862488135346</v>
      </c>
      <c r="H51" s="173">
        <f t="shared" si="0"/>
        <v>0.28403440595753265</v>
      </c>
      <c r="I51" s="173">
        <f t="shared" si="0"/>
        <v>0.44753203015105719</v>
      </c>
      <c r="J51" s="173">
        <f t="shared" si="0"/>
        <v>0.46093359540194534</v>
      </c>
      <c r="K51" s="173">
        <f t="shared" si="0"/>
        <v>0.48507459026443778</v>
      </c>
      <c r="L51" s="173">
        <f t="shared" si="0"/>
        <v>0.14260452610139132</v>
      </c>
      <c r="M51" s="173">
        <f t="shared" si="0"/>
        <v>0.20181138027528231</v>
      </c>
      <c r="N51" s="173">
        <f t="shared" si="0"/>
        <v>0.5353687803714634</v>
      </c>
      <c r="O51" s="173">
        <f t="shared" si="0"/>
        <v>0.48024862109409522</v>
      </c>
      <c r="P51" s="173">
        <f t="shared" si="0"/>
        <v>0.4943230352644532</v>
      </c>
      <c r="Q51" s="173">
        <f t="shared" si="0"/>
        <v>0.44810233508388225</v>
      </c>
      <c r="R51" s="173">
        <f t="shared" si="0"/>
        <v>0.37840959069752428</v>
      </c>
      <c r="S51" s="173">
        <f t="shared" si="0"/>
        <v>0.32477713911787293</v>
      </c>
      <c r="T51" s="173">
        <f t="shared" si="0"/>
        <v>0.44752266558872783</v>
      </c>
      <c r="U51" s="173">
        <f t="shared" si="0"/>
        <v>0.23777551902976915</v>
      </c>
      <c r="V51" s="173">
        <f t="shared" si="0"/>
        <v>0.48987048568022673</v>
      </c>
      <c r="W51" s="173">
        <f t="shared" si="0"/>
        <v>0.51246400795890446</v>
      </c>
      <c r="X51" s="173">
        <f t="shared" si="0"/>
        <v>0.46401965763603886</v>
      </c>
      <c r="Y51" s="173">
        <f t="shared" si="0"/>
        <v>0.54206182909236511</v>
      </c>
      <c r="Z51" s="173">
        <f t="shared" si="0"/>
        <v>0.68720058757235625</v>
      </c>
      <c r="AA51" s="173">
        <f t="shared" si="0"/>
        <v>0.70354426854909724</v>
      </c>
      <c r="AB51" s="173">
        <f t="shared" si="0"/>
        <v>0.68167653534065153</v>
      </c>
      <c r="AC51" s="173">
        <f t="shared" si="0"/>
        <v>0.8514184331809086</v>
      </c>
      <c r="AD51" s="173">
        <f t="shared" si="0"/>
        <v>0.54555827435959958</v>
      </c>
      <c r="AE51" s="173">
        <f t="shared" si="0"/>
        <v>0.57477053994404759</v>
      </c>
      <c r="AF51" s="173">
        <f t="shared" si="0"/>
        <v>0.72405907044064421</v>
      </c>
      <c r="AG51" s="173">
        <f t="shared" si="0"/>
        <v>0.70460740651662912</v>
      </c>
      <c r="AH51" s="173">
        <f t="shared" si="0"/>
        <v>0.62428430503619881</v>
      </c>
      <c r="AI51" s="173">
        <f t="shared" si="0"/>
        <v>0.72284792039842194</v>
      </c>
      <c r="AJ51" s="173">
        <f t="shared" si="0"/>
        <v>0.60989314106734427</v>
      </c>
      <c r="AK51" s="173">
        <f t="shared" si="0"/>
        <v>0.63733271306405059</v>
      </c>
      <c r="AL51" s="173">
        <f t="shared" si="0"/>
        <v>0</v>
      </c>
      <c r="AM51" s="173">
        <f t="shared" si="0"/>
        <v>0.54681433909201849</v>
      </c>
      <c r="AN51" s="173">
        <f t="shared" si="0"/>
        <v>0.49976903490995861</v>
      </c>
    </row>
    <row r="52" spans="1:55">
      <c r="B52" s="173" t="s">
        <v>84</v>
      </c>
      <c r="C52" s="173">
        <f>C43/C49</f>
        <v>0.19556086391615188</v>
      </c>
      <c r="D52" s="173">
        <f t="shared" ref="D52:AN52" si="1">D43/D49</f>
        <v>0.31595484159132564</v>
      </c>
      <c r="E52" s="173">
        <f t="shared" si="1"/>
        <v>0.12081471368988057</v>
      </c>
      <c r="F52" s="173">
        <f t="shared" si="1"/>
        <v>0.28284010217361233</v>
      </c>
      <c r="G52" s="173">
        <f t="shared" si="1"/>
        <v>0.19801368338844577</v>
      </c>
      <c r="H52" s="173">
        <f t="shared" si="1"/>
        <v>9.2881383042730567E-2</v>
      </c>
      <c r="I52" s="173">
        <f t="shared" si="1"/>
        <v>1.4768532381812737E-2</v>
      </c>
      <c r="J52" s="173">
        <f t="shared" si="1"/>
        <v>0.24678140978816657</v>
      </c>
      <c r="K52" s="173">
        <f t="shared" si="1"/>
        <v>0.2080020708164739</v>
      </c>
      <c r="L52" s="173">
        <f t="shared" si="1"/>
        <v>5.6868638290716249E-2</v>
      </c>
      <c r="M52" s="173">
        <f t="shared" si="1"/>
        <v>4.4776862102937312E-2</v>
      </c>
      <c r="N52" s="173">
        <f t="shared" si="1"/>
        <v>0.33162750052171835</v>
      </c>
      <c r="O52" s="173">
        <f t="shared" si="1"/>
        <v>0.25755382450809666</v>
      </c>
      <c r="P52" s="173">
        <f t="shared" si="1"/>
        <v>0.29500938497935464</v>
      </c>
      <c r="Q52" s="173">
        <f t="shared" si="1"/>
        <v>0.39366397317862151</v>
      </c>
      <c r="R52" s="173">
        <f t="shared" si="1"/>
        <v>0.25453526011424132</v>
      </c>
      <c r="S52" s="173">
        <f t="shared" si="1"/>
        <v>0.20095604892264265</v>
      </c>
      <c r="T52" s="173">
        <f t="shared" si="1"/>
        <v>0.42817751342611304</v>
      </c>
      <c r="U52" s="173">
        <f t="shared" si="1"/>
        <v>0.1782383356347251</v>
      </c>
      <c r="V52" s="173">
        <f t="shared" si="1"/>
        <v>0.27872493436299572</v>
      </c>
      <c r="W52" s="173">
        <f t="shared" si="1"/>
        <v>0.3777187742139147</v>
      </c>
      <c r="X52" s="173">
        <f t="shared" si="1"/>
        <v>8.9580379177290267E-2</v>
      </c>
      <c r="Y52" s="173">
        <f t="shared" si="1"/>
        <v>0.12970423840841647</v>
      </c>
      <c r="Z52" s="173">
        <f t="shared" si="1"/>
        <v>0.48150403170936801</v>
      </c>
      <c r="AA52" s="173">
        <f t="shared" si="1"/>
        <v>0.45009544620204917</v>
      </c>
      <c r="AB52" s="173">
        <f t="shared" si="1"/>
        <v>0.44800288682035905</v>
      </c>
      <c r="AC52" s="173">
        <f t="shared" si="1"/>
        <v>5.8643101047371977E-2</v>
      </c>
      <c r="AD52" s="173">
        <f t="shared" si="1"/>
        <v>0.38514301351989688</v>
      </c>
      <c r="AE52" s="173">
        <f t="shared" si="1"/>
        <v>0.2436380384024118</v>
      </c>
      <c r="AF52" s="173">
        <f t="shared" si="1"/>
        <v>0.3450190684330523</v>
      </c>
      <c r="AG52" s="173">
        <f t="shared" si="1"/>
        <v>0.49306628730701346</v>
      </c>
      <c r="AH52" s="173">
        <f t="shared" si="1"/>
        <v>0.55996260886682914</v>
      </c>
      <c r="AI52" s="173">
        <f t="shared" si="1"/>
        <v>0.7823860283078452</v>
      </c>
      <c r="AJ52" s="173">
        <f t="shared" si="1"/>
        <v>0.38275966815034712</v>
      </c>
      <c r="AK52" s="173">
        <f t="shared" si="1"/>
        <v>0.34043307965707242</v>
      </c>
      <c r="AL52" s="173">
        <f t="shared" si="1"/>
        <v>0</v>
      </c>
      <c r="AM52" s="173">
        <f t="shared" si="1"/>
        <v>6.2063212974875024E-3</v>
      </c>
      <c r="AN52" s="173">
        <f t="shared" si="1"/>
        <v>0.25735276115917305</v>
      </c>
    </row>
  </sheetData>
  <sheetProtection selectLockedCells="1" selectUnlockedCells="1"/>
  <phoneticPr fontId="2"/>
  <pageMargins left="0.78740157480314965" right="0.78740157480314965" top="0.78740157480314965" bottom="0.78740157480314965" header="0.51181102362204722" footer="0.51181102362204722"/>
  <pageSetup paperSize="9" scale="6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F089B-76D5-4D6D-9C3D-0D943AA06830}">
  <sheetPr codeName="Sheet7"/>
  <dimension ref="A1:B8"/>
  <sheetViews>
    <sheetView zoomScaleNormal="100" workbookViewId="0"/>
  </sheetViews>
  <sheetFormatPr defaultRowHeight="13.5"/>
  <cols>
    <col min="1" max="1" width="33.75" customWidth="1"/>
  </cols>
  <sheetData>
    <row r="1" spans="1:2" ht="14.25" thickBot="1">
      <c r="A1" s="174" t="s">
        <v>395</v>
      </c>
      <c r="B1" s="175">
        <f>VLOOKUP(需要振り分け!$I$49,$A$2:$B$8,2,0)</f>
        <v>100</v>
      </c>
    </row>
    <row r="2" spans="1:2">
      <c r="A2" s="176" t="s">
        <v>93</v>
      </c>
      <c r="B2" s="177">
        <v>100</v>
      </c>
    </row>
    <row r="3" spans="1:2">
      <c r="A3" s="176" t="s">
        <v>99</v>
      </c>
      <c r="B3" s="177">
        <v>10</v>
      </c>
    </row>
    <row r="4" spans="1:2">
      <c r="A4" s="176" t="s">
        <v>94</v>
      </c>
      <c r="B4" s="177">
        <v>1</v>
      </c>
    </row>
    <row r="5" spans="1:2">
      <c r="A5" s="176" t="s">
        <v>95</v>
      </c>
      <c r="B5" s="177">
        <v>0.1</v>
      </c>
    </row>
    <row r="6" spans="1:2">
      <c r="A6" s="176" t="s">
        <v>96</v>
      </c>
      <c r="B6" s="177">
        <v>0.01</v>
      </c>
    </row>
    <row r="7" spans="1:2">
      <c r="A7" s="176" t="s">
        <v>97</v>
      </c>
      <c r="B7" s="177">
        <v>1.0000000000000001E-5</v>
      </c>
    </row>
    <row r="8" spans="1:2" ht="14.25" thickBot="1">
      <c r="A8" s="178" t="s">
        <v>98</v>
      </c>
      <c r="B8" s="179">
        <v>9.9999999999999995E-7</v>
      </c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4A953-B46F-49AF-B0BB-F0CB26C293BF}">
  <sheetPr codeName="Sheet12"/>
  <dimension ref="A1:E39"/>
  <sheetViews>
    <sheetView zoomScaleNormal="100" workbookViewId="0"/>
  </sheetViews>
  <sheetFormatPr defaultRowHeight="13.5"/>
  <cols>
    <col min="1" max="1" width="17.75" style="122" customWidth="1"/>
    <col min="2" max="2" width="12.875" style="122" bestFit="1" customWidth="1"/>
    <col min="3" max="3" width="11" style="122" bestFit="1" customWidth="1"/>
    <col min="4" max="4" width="13.375" style="122" customWidth="1"/>
    <col min="5" max="5" width="16.125" style="122" customWidth="1"/>
    <col min="6" max="16384" width="9" style="122"/>
  </cols>
  <sheetData>
    <row r="1" spans="1:1">
      <c r="A1" s="122" t="s">
        <v>401</v>
      </c>
    </row>
    <row r="3" spans="1:1">
      <c r="A3" s="122" t="s">
        <v>405</v>
      </c>
    </row>
    <row r="4" spans="1:1">
      <c r="A4" s="122" t="s">
        <v>406</v>
      </c>
    </row>
    <row r="6" spans="1:1">
      <c r="A6" s="122" t="s">
        <v>407</v>
      </c>
    </row>
    <row r="7" spans="1:1">
      <c r="A7" s="122" t="s">
        <v>408</v>
      </c>
    </row>
    <row r="8" spans="1:1">
      <c r="A8" s="122" t="s">
        <v>409</v>
      </c>
    </row>
    <row r="9" spans="1:1">
      <c r="A9" s="122" t="s">
        <v>410</v>
      </c>
    </row>
    <row r="11" spans="1:1">
      <c r="A11" s="122" t="s">
        <v>411</v>
      </c>
    </row>
    <row r="12" spans="1:1">
      <c r="A12" s="122" t="s">
        <v>412</v>
      </c>
    </row>
    <row r="13" spans="1:1">
      <c r="A13" s="122" t="s">
        <v>413</v>
      </c>
    </row>
    <row r="14" spans="1:1">
      <c r="A14" s="122" t="s">
        <v>414</v>
      </c>
    </row>
    <row r="16" spans="1:1">
      <c r="A16" s="122" t="s">
        <v>415</v>
      </c>
    </row>
    <row r="17" spans="1:5">
      <c r="A17" s="122" t="s">
        <v>397</v>
      </c>
      <c r="B17" s="122" t="s">
        <v>398</v>
      </c>
      <c r="C17" s="122" t="s">
        <v>399</v>
      </c>
      <c r="D17" s="122" t="s">
        <v>162</v>
      </c>
      <c r="E17" s="122" t="s">
        <v>402</v>
      </c>
    </row>
    <row r="18" spans="1:5">
      <c r="A18" s="122" t="s">
        <v>416</v>
      </c>
      <c r="B18" s="122" t="s">
        <v>403</v>
      </c>
      <c r="C18" s="123">
        <v>277839</v>
      </c>
      <c r="D18" s="123">
        <v>463652</v>
      </c>
      <c r="E18" s="124">
        <f t="shared" ref="E18:E23" si="0">C18/D18</f>
        <v>0.59924037855978185</v>
      </c>
    </row>
    <row r="19" spans="1:5">
      <c r="A19" s="122" t="s">
        <v>417</v>
      </c>
      <c r="B19" s="122" t="s">
        <v>403</v>
      </c>
      <c r="C19" s="123">
        <v>282301</v>
      </c>
      <c r="D19" s="123">
        <v>415458</v>
      </c>
      <c r="E19" s="124">
        <f t="shared" si="0"/>
        <v>0.67949347467132659</v>
      </c>
    </row>
    <row r="20" spans="1:5">
      <c r="A20" s="122" t="s">
        <v>418</v>
      </c>
      <c r="B20" s="122" t="s">
        <v>403</v>
      </c>
      <c r="C20" s="123">
        <v>307021</v>
      </c>
      <c r="D20" s="123">
        <v>461032</v>
      </c>
      <c r="E20" s="124">
        <f t="shared" si="0"/>
        <v>0.66594292803970223</v>
      </c>
    </row>
    <row r="21" spans="1:5">
      <c r="A21" s="122" t="s">
        <v>416</v>
      </c>
      <c r="B21" s="122" t="s">
        <v>404</v>
      </c>
      <c r="C21" s="123">
        <v>259980</v>
      </c>
      <c r="D21" s="123">
        <v>403687</v>
      </c>
      <c r="E21" s="124">
        <f t="shared" si="0"/>
        <v>0.6440138027729404</v>
      </c>
    </row>
    <row r="22" spans="1:5">
      <c r="A22" s="122" t="s">
        <v>417</v>
      </c>
      <c r="B22" s="122" t="s">
        <v>404</v>
      </c>
      <c r="C22" s="123">
        <v>269622</v>
      </c>
      <c r="D22" s="123">
        <v>389676</v>
      </c>
      <c r="E22" s="124">
        <f t="shared" si="0"/>
        <v>0.69191328180334433</v>
      </c>
    </row>
    <row r="23" spans="1:5">
      <c r="A23" s="122" t="s">
        <v>418</v>
      </c>
      <c r="B23" s="122" t="s">
        <v>404</v>
      </c>
      <c r="C23" s="123">
        <v>273598</v>
      </c>
      <c r="D23" s="123">
        <v>420822</v>
      </c>
      <c r="E23" s="124">
        <f t="shared" si="0"/>
        <v>0.65015137041314375</v>
      </c>
    </row>
    <row r="26" spans="1:5">
      <c r="A26" s="122" t="s">
        <v>419</v>
      </c>
    </row>
    <row r="27" spans="1:5">
      <c r="A27" s="122" t="s">
        <v>420</v>
      </c>
    </row>
    <row r="39" spans="3:3">
      <c r="C39" s="125"/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A6731-CF8D-4FE6-B6C5-8B60C49050B0}">
  <sheetPr codeName="Sheet2">
    <tabColor rgb="FFFFFF00"/>
  </sheetPr>
  <dimension ref="A1:G47"/>
  <sheetViews>
    <sheetView zoomScaleNormal="100" zoomScaleSheetLayoutView="100" workbookViewId="0"/>
  </sheetViews>
  <sheetFormatPr defaultRowHeight="20.25" customHeight="1"/>
  <cols>
    <col min="1" max="1" width="1.625" style="47" customWidth="1"/>
    <col min="2" max="2" width="17.375" style="47" customWidth="1"/>
    <col min="3" max="4" width="18.625" style="47" customWidth="1"/>
    <col min="5" max="5" width="2.75" style="47" customWidth="1"/>
    <col min="6" max="6" width="16.5" style="47" customWidth="1"/>
    <col min="7" max="7" width="18.625" style="47" customWidth="1"/>
    <col min="8" max="16384" width="9" style="47"/>
  </cols>
  <sheetData>
    <row r="1" spans="1:7" ht="15" customHeight="1" thickBot="1">
      <c r="A1" s="445"/>
      <c r="B1" s="445"/>
      <c r="C1" s="445"/>
      <c r="D1" s="445"/>
      <c r="E1" s="445"/>
      <c r="F1" s="445"/>
      <c r="G1" s="445"/>
    </row>
    <row r="2" spans="1:7" ht="20.25" customHeight="1" thickBot="1">
      <c r="A2" s="445"/>
      <c r="B2" s="446" t="s">
        <v>104</v>
      </c>
      <c r="C2" s="445"/>
      <c r="D2" s="445"/>
      <c r="E2" s="445"/>
      <c r="F2" s="445"/>
      <c r="G2" s="445"/>
    </row>
    <row r="3" spans="1:7" ht="20.25" customHeight="1" thickBot="1">
      <c r="A3" s="445"/>
      <c r="B3" s="445"/>
      <c r="C3" s="445"/>
      <c r="D3" s="445"/>
      <c r="E3" s="445"/>
      <c r="F3" s="445"/>
      <c r="G3" s="447">
        <f ca="1">TODAY()</f>
        <v>46108</v>
      </c>
    </row>
    <row r="4" spans="1:7" ht="20.25" customHeight="1" thickTop="1">
      <c r="A4" s="445"/>
      <c r="B4" s="448" t="s">
        <v>105</v>
      </c>
      <c r="C4" s="449"/>
      <c r="D4" s="449"/>
      <c r="E4" s="449"/>
      <c r="F4" s="449"/>
      <c r="G4" s="450"/>
    </row>
    <row r="5" spans="1:7" ht="20.25" customHeight="1">
      <c r="A5" s="445"/>
      <c r="B5" s="579" t="str">
        <f>需要振り分け!B5</f>
        <v>食料品加工工場の誘致による経済波及効果</v>
      </c>
      <c r="C5" s="580"/>
      <c r="D5" s="580"/>
      <c r="E5" s="580"/>
      <c r="F5" s="580"/>
      <c r="G5" s="581"/>
    </row>
    <row r="6" spans="1:7" ht="20.25" customHeight="1" thickBot="1">
      <c r="A6" s="445"/>
      <c r="B6" s="582"/>
      <c r="C6" s="583"/>
      <c r="D6" s="583"/>
      <c r="E6" s="583"/>
      <c r="F6" s="583"/>
      <c r="G6" s="584"/>
    </row>
    <row r="7" spans="1:7" ht="12" customHeight="1" thickTop="1">
      <c r="A7" s="445"/>
      <c r="B7" s="445"/>
      <c r="C7" s="445"/>
      <c r="D7" s="445"/>
      <c r="E7" s="445"/>
      <c r="F7" s="445"/>
      <c r="G7" s="445"/>
    </row>
    <row r="8" spans="1:7" ht="20.25" customHeight="1" thickBot="1">
      <c r="A8" s="445"/>
      <c r="B8" s="451" t="s">
        <v>159</v>
      </c>
      <c r="C8" s="445"/>
      <c r="D8" s="452" t="str">
        <f>"(単位："&amp;需要振り分け!$I$49&amp;"、率）"</f>
        <v>(単位：億円、率）</v>
      </c>
      <c r="E8" s="452"/>
      <c r="F8" s="451" t="s">
        <v>124</v>
      </c>
      <c r="G8" s="445"/>
    </row>
    <row r="9" spans="1:7" ht="24" customHeight="1">
      <c r="A9" s="445"/>
      <c r="B9" s="585" t="s">
        <v>157</v>
      </c>
      <c r="C9" s="586"/>
      <c r="D9" s="472">
        <f>需要振り分け!$G$49+需要振り分け!$H$49</f>
        <v>250</v>
      </c>
      <c r="E9" s="453"/>
      <c r="F9" s="454" t="s">
        <v>106</v>
      </c>
      <c r="G9" s="455"/>
    </row>
    <row r="10" spans="1:7" ht="24" customHeight="1">
      <c r="A10" s="445"/>
      <c r="B10" s="587" t="s">
        <v>127</v>
      </c>
      <c r="C10" s="588"/>
      <c r="D10" s="473">
        <f>総合効果!K46</f>
        <v>230.20380831832694</v>
      </c>
      <c r="E10" s="453"/>
      <c r="F10" s="456" t="s">
        <v>107</v>
      </c>
      <c r="G10" s="457"/>
    </row>
    <row r="11" spans="1:7" ht="24" customHeight="1" thickBot="1">
      <c r="A11" s="445"/>
      <c r="B11" s="589" t="s">
        <v>210</v>
      </c>
      <c r="C11" s="590"/>
      <c r="D11" s="474">
        <f>需要振り分け!C59</f>
        <v>0.66594292803970223</v>
      </c>
      <c r="E11" s="458"/>
      <c r="F11" s="459" t="s">
        <v>108</v>
      </c>
      <c r="G11" s="460"/>
    </row>
    <row r="12" spans="1:7" ht="20.25" customHeight="1">
      <c r="A12" s="445"/>
      <c r="B12" s="445" t="str">
        <f>"※平均消費性向：消費支出÷可処分所得【"&amp;入力用シート!B59&amp;"・家計調査年報による。】"</f>
        <v>※平均消費性向：消費支出÷可処分所得【令和7年(岡山市)・家計調査年報による。】</v>
      </c>
      <c r="C12" s="445"/>
      <c r="D12" s="445"/>
      <c r="E12" s="445"/>
      <c r="F12" s="445"/>
      <c r="G12" s="445"/>
    </row>
    <row r="13" spans="1:7" ht="12" customHeight="1">
      <c r="A13" s="445"/>
      <c r="B13" s="445"/>
      <c r="C13" s="445"/>
      <c r="D13" s="445"/>
      <c r="E13" s="445"/>
      <c r="F13" s="445"/>
      <c r="G13" s="445"/>
    </row>
    <row r="14" spans="1:7" ht="14.25" customHeight="1" thickBot="1">
      <c r="A14" s="445"/>
      <c r="B14" s="451" t="s">
        <v>268</v>
      </c>
      <c r="C14" s="445"/>
      <c r="D14" s="445"/>
      <c r="E14" s="445"/>
      <c r="F14" s="445"/>
      <c r="G14" s="445"/>
    </row>
    <row r="15" spans="1:7" ht="20.25" customHeight="1">
      <c r="A15" s="445"/>
      <c r="B15" s="591" t="s">
        <v>463</v>
      </c>
      <c r="C15" s="592"/>
      <c r="D15" s="592"/>
      <c r="E15" s="592"/>
      <c r="F15" s="592"/>
      <c r="G15" s="593"/>
    </row>
    <row r="16" spans="1:7" ht="20.25" customHeight="1">
      <c r="A16" s="445"/>
      <c r="B16" s="594"/>
      <c r="C16" s="595"/>
      <c r="D16" s="595"/>
      <c r="E16" s="595"/>
      <c r="F16" s="595"/>
      <c r="G16" s="596"/>
    </row>
    <row r="17" spans="1:7" ht="30.75" customHeight="1" thickBot="1">
      <c r="A17" s="445"/>
      <c r="B17" s="597"/>
      <c r="C17" s="598"/>
      <c r="D17" s="598"/>
      <c r="E17" s="598"/>
      <c r="F17" s="598"/>
      <c r="G17" s="599"/>
    </row>
    <row r="18" spans="1:7" ht="12" customHeight="1">
      <c r="A18" s="445"/>
      <c r="B18" s="445"/>
      <c r="C18" s="445"/>
      <c r="D18" s="445"/>
      <c r="E18" s="445"/>
      <c r="F18" s="445"/>
      <c r="G18" s="445"/>
    </row>
    <row r="19" spans="1:7" ht="20.25" customHeight="1" thickBot="1">
      <c r="A19" s="445"/>
      <c r="B19" s="451" t="s">
        <v>109</v>
      </c>
      <c r="C19" s="445"/>
      <c r="D19" s="445"/>
      <c r="E19" s="445"/>
      <c r="F19" s="445"/>
      <c r="G19" s="452" t="str">
        <f>"(単位："&amp;需要振り分け!$I$49&amp;"、人）"</f>
        <v>(単位：億円、人）</v>
      </c>
    </row>
    <row r="20" spans="1:7" ht="20.25" customHeight="1" thickBot="1">
      <c r="A20" s="445"/>
      <c r="B20" s="461"/>
      <c r="C20" s="462" t="s">
        <v>113</v>
      </c>
      <c r="D20" s="463" t="s">
        <v>111</v>
      </c>
      <c r="E20" s="577" t="s">
        <v>112</v>
      </c>
      <c r="F20" s="578"/>
      <c r="G20" s="464" t="s">
        <v>122</v>
      </c>
    </row>
    <row r="21" spans="1:7" ht="20.25" customHeight="1">
      <c r="A21" s="445"/>
      <c r="B21" s="465" t="s">
        <v>110</v>
      </c>
      <c r="C21" s="475">
        <f>波及効果フロー図!C13+波及効果フロー図!AI13</f>
        <v>230.20380831832694</v>
      </c>
      <c r="D21" s="476">
        <f>波及効果フロー図!C29</f>
        <v>83.733080235224733</v>
      </c>
      <c r="E21" s="600">
        <f>波及効果フロー図!C40</f>
        <v>51.131982675314951</v>
      </c>
      <c r="F21" s="601"/>
      <c r="G21" s="477">
        <f>SUM(C21:F21)</f>
        <v>365.06887122886661</v>
      </c>
    </row>
    <row r="22" spans="1:7" ht="20.25" customHeight="1">
      <c r="A22" s="445"/>
      <c r="B22" s="466" t="s">
        <v>125</v>
      </c>
      <c r="C22" s="478">
        <f>波及効果フロー図!O19+波及効果フロー図!AK19</f>
        <v>104.43270022814276</v>
      </c>
      <c r="D22" s="479">
        <f>波及効果フロー図!C35</f>
        <v>45.587909997021058</v>
      </c>
      <c r="E22" s="602">
        <f>波及効果フロー図!C46</f>
        <v>33.956018107637753</v>
      </c>
      <c r="F22" s="603"/>
      <c r="G22" s="480">
        <f>SUM(C22:F22)</f>
        <v>183.97662833280157</v>
      </c>
    </row>
    <row r="23" spans="1:7" ht="20.25" customHeight="1" thickBot="1">
      <c r="A23" s="445"/>
      <c r="B23" s="467" t="s">
        <v>158</v>
      </c>
      <c r="C23" s="481">
        <f>波及効果フロー図!R19+波及効果フロー図!AN19</f>
        <v>61.325379496323848</v>
      </c>
      <c r="D23" s="482">
        <f>波及効果フロー図!E35</f>
        <v>24.977071307125584</v>
      </c>
      <c r="E23" s="604">
        <f>波及効果フロー図!E46</f>
        <v>15.339228363598817</v>
      </c>
      <c r="F23" s="605"/>
      <c r="G23" s="483">
        <f>SUM(C23:F23)</f>
        <v>101.64167916704825</v>
      </c>
    </row>
    <row r="24" spans="1:7" ht="20.25" customHeight="1">
      <c r="A24" s="445"/>
      <c r="B24" s="468" t="s">
        <v>123</v>
      </c>
      <c r="C24" s="484">
        <f>波及効果フロー図!X19+波及効果フロー図!AT19</f>
        <v>1328.6535058084214</v>
      </c>
      <c r="D24" s="485">
        <f>波及効果フロー図!K35</f>
        <v>708.32524180627172</v>
      </c>
      <c r="E24" s="606">
        <f>波及効果フロー図!K46</f>
        <v>384.89413526654562</v>
      </c>
      <c r="F24" s="607"/>
      <c r="G24" s="486">
        <f>SUM(C24:F24)</f>
        <v>2421.8728828812386</v>
      </c>
    </row>
    <row r="25" spans="1:7" ht="20.25" customHeight="1" thickBot="1">
      <c r="A25" s="445"/>
      <c r="B25" s="469" t="s">
        <v>126</v>
      </c>
      <c r="C25" s="487">
        <f>波及効果フロー図!AA19+波及効果フロー図!AW19</f>
        <v>1113.5738949130646</v>
      </c>
      <c r="D25" s="488">
        <f>波及効果フロー図!M35</f>
        <v>510.70188368780089</v>
      </c>
      <c r="E25" s="608">
        <f>波及効果フロー図!M46</f>
        <v>339.47031307507808</v>
      </c>
      <c r="F25" s="609"/>
      <c r="G25" s="489">
        <f>SUM(C25:F25)</f>
        <v>1963.7460916759437</v>
      </c>
    </row>
    <row r="26" spans="1:7" ht="20.25" customHeight="1">
      <c r="A26" s="445"/>
      <c r="B26" s="445"/>
      <c r="C26" s="445"/>
      <c r="D26" s="445"/>
      <c r="E26" s="445"/>
      <c r="F26" s="445"/>
      <c r="G26" s="445"/>
    </row>
    <row r="27" spans="1:7" ht="20.25" customHeight="1">
      <c r="A27" s="445"/>
      <c r="B27" s="445"/>
      <c r="C27" s="445"/>
      <c r="D27" s="445"/>
      <c r="E27" s="445"/>
      <c r="F27" s="445"/>
      <c r="G27" s="445"/>
    </row>
    <row r="28" spans="1:7" ht="20.25" customHeight="1">
      <c r="A28" s="445"/>
      <c r="B28" s="445"/>
      <c r="C28" s="445"/>
      <c r="D28" s="445"/>
      <c r="E28" s="445"/>
      <c r="F28" s="445"/>
      <c r="G28" s="470" t="str">
        <f>"(単位："&amp;需要振り分け!$I$49&amp;"）"</f>
        <v>(単位：億円）</v>
      </c>
    </row>
    <row r="29" spans="1:7" ht="20.25" customHeight="1">
      <c r="A29" s="445"/>
      <c r="B29" s="445"/>
      <c r="C29" s="445"/>
      <c r="D29" s="445"/>
      <c r="E29" s="445"/>
      <c r="F29" s="445"/>
      <c r="G29" s="445"/>
    </row>
    <row r="30" spans="1:7" ht="20.25" customHeight="1">
      <c r="A30" s="445"/>
      <c r="B30" s="445"/>
      <c r="C30" s="445"/>
      <c r="D30" s="445"/>
      <c r="E30" s="445"/>
      <c r="F30" s="445"/>
      <c r="G30" s="445"/>
    </row>
    <row r="31" spans="1:7" ht="20.25" customHeight="1">
      <c r="A31" s="445"/>
      <c r="B31" s="445"/>
      <c r="C31" s="445"/>
      <c r="D31" s="445"/>
      <c r="E31" s="445"/>
      <c r="F31" s="445"/>
      <c r="G31" s="445"/>
    </row>
    <row r="32" spans="1:7" ht="20.25" customHeight="1">
      <c r="A32" s="445"/>
      <c r="B32" s="445"/>
      <c r="C32" s="445"/>
      <c r="D32" s="445"/>
      <c r="E32" s="445"/>
      <c r="F32" s="445"/>
      <c r="G32" s="445"/>
    </row>
    <row r="33" spans="1:7" ht="20.25" customHeight="1">
      <c r="A33" s="445"/>
      <c r="B33" s="445"/>
      <c r="C33" s="445"/>
      <c r="D33" s="445"/>
      <c r="E33" s="445"/>
      <c r="F33" s="445"/>
      <c r="G33" s="445"/>
    </row>
    <row r="34" spans="1:7" ht="20.25" customHeight="1">
      <c r="A34" s="445"/>
      <c r="B34" s="445"/>
      <c r="C34" s="445"/>
      <c r="D34" s="445"/>
      <c r="E34" s="445"/>
      <c r="F34" s="445"/>
      <c r="G34" s="445"/>
    </row>
    <row r="35" spans="1:7" ht="20.25" customHeight="1">
      <c r="A35" s="445"/>
      <c r="B35" s="445"/>
      <c r="C35" s="445"/>
      <c r="D35" s="445"/>
      <c r="E35" s="445"/>
      <c r="F35" s="445"/>
      <c r="G35" s="445"/>
    </row>
    <row r="36" spans="1:7" ht="20.25" customHeight="1">
      <c r="A36" s="445"/>
      <c r="B36" s="445"/>
      <c r="C36" s="445"/>
      <c r="D36" s="445"/>
      <c r="E36" s="445"/>
      <c r="F36" s="445"/>
      <c r="G36" s="471" t="str">
        <f>"(単位：人）"</f>
        <v>(単位：人）</v>
      </c>
    </row>
    <row r="37" spans="1:7" ht="20.25" customHeight="1">
      <c r="A37" s="445"/>
      <c r="B37" s="445"/>
      <c r="C37" s="445"/>
      <c r="D37" s="445"/>
      <c r="E37" s="445"/>
      <c r="F37" s="445"/>
      <c r="G37" s="445"/>
    </row>
    <row r="38" spans="1:7" ht="20.25" customHeight="1">
      <c r="A38" s="445"/>
      <c r="B38" s="445"/>
      <c r="C38" s="445"/>
      <c r="D38" s="445"/>
      <c r="E38" s="445"/>
      <c r="F38" s="445"/>
      <c r="G38" s="445"/>
    </row>
    <row r="39" spans="1:7" ht="20.25" customHeight="1">
      <c r="A39" s="445"/>
      <c r="B39" s="445"/>
      <c r="C39" s="445"/>
      <c r="D39" s="445"/>
      <c r="E39" s="445"/>
      <c r="F39" s="445"/>
      <c r="G39" s="445"/>
    </row>
    <row r="40" spans="1:7" ht="20.25" customHeight="1">
      <c r="A40" s="445"/>
      <c r="B40" s="445"/>
      <c r="C40" s="445"/>
      <c r="D40" s="445"/>
      <c r="E40" s="445"/>
      <c r="F40" s="445"/>
      <c r="G40" s="445"/>
    </row>
    <row r="41" spans="1:7" ht="20.25" customHeight="1">
      <c r="A41" s="445"/>
      <c r="B41" s="445"/>
      <c r="C41" s="445"/>
      <c r="D41" s="445"/>
      <c r="E41" s="445"/>
      <c r="F41" s="445"/>
      <c r="G41" s="445"/>
    </row>
    <row r="42" spans="1:7" ht="20.25" customHeight="1">
      <c r="A42" s="445"/>
      <c r="B42" s="445"/>
      <c r="C42" s="445"/>
      <c r="D42" s="445"/>
      <c r="E42" s="445"/>
      <c r="F42" s="445"/>
      <c r="G42" s="445"/>
    </row>
    <row r="43" spans="1:7" ht="20.25" customHeight="1">
      <c r="A43" s="445"/>
      <c r="B43" s="445"/>
      <c r="C43" s="445"/>
      <c r="D43" s="445"/>
      <c r="E43" s="445"/>
      <c r="F43" s="445"/>
      <c r="G43" s="445"/>
    </row>
    <row r="44" spans="1:7" ht="20.25" customHeight="1">
      <c r="A44" s="445"/>
      <c r="B44" s="445"/>
      <c r="C44" s="445"/>
      <c r="D44" s="445"/>
      <c r="E44" s="445"/>
      <c r="F44" s="445"/>
      <c r="G44" s="445"/>
    </row>
    <row r="45" spans="1:7" ht="20.25" customHeight="1">
      <c r="A45" s="445"/>
      <c r="B45" s="445"/>
      <c r="C45" s="445"/>
      <c r="D45" s="445"/>
      <c r="E45" s="445"/>
      <c r="F45" s="445"/>
      <c r="G45" s="445"/>
    </row>
    <row r="46" spans="1:7" ht="20.25" customHeight="1">
      <c r="A46" s="445"/>
      <c r="B46" s="445"/>
      <c r="C46" s="445"/>
      <c r="D46" s="445"/>
      <c r="E46" s="445"/>
      <c r="F46" s="445"/>
      <c r="G46" s="445"/>
    </row>
    <row r="47" spans="1:7" ht="20.25" customHeight="1">
      <c r="A47" s="445"/>
      <c r="B47" s="445"/>
      <c r="C47" s="445"/>
      <c r="D47" s="445"/>
      <c r="E47" s="445"/>
      <c r="F47" s="445"/>
      <c r="G47" s="445"/>
    </row>
  </sheetData>
  <mergeCells count="11">
    <mergeCell ref="E21:F21"/>
    <mergeCell ref="E22:F22"/>
    <mergeCell ref="E23:F23"/>
    <mergeCell ref="E24:F24"/>
    <mergeCell ref="E25:F25"/>
    <mergeCell ref="E20:F20"/>
    <mergeCell ref="B5:G6"/>
    <mergeCell ref="B9:C9"/>
    <mergeCell ref="B10:C10"/>
    <mergeCell ref="B11:C11"/>
    <mergeCell ref="B15:G17"/>
  </mergeCells>
  <phoneticPr fontId="2"/>
  <pageMargins left="0.78700000000000003" right="0.78700000000000003" top="0.98399999999999999" bottom="0.98399999999999999" header="0.51200000000000001" footer="0.51200000000000001"/>
  <pageSetup paperSize="9" scale="92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743C8-5B34-423F-B82A-055656461FB6}">
  <sheetPr codeName="Sheet3">
    <tabColor rgb="FFFFFF00"/>
  </sheetPr>
  <dimension ref="A1:BC48"/>
  <sheetViews>
    <sheetView showGridLines="0" zoomScaleNormal="100" zoomScaleSheetLayoutView="100" workbookViewId="0"/>
  </sheetViews>
  <sheetFormatPr defaultColWidth="2.625" defaultRowHeight="15.75" customHeight="1"/>
  <cols>
    <col min="1" max="1" width="1.625" style="29" customWidth="1"/>
    <col min="2" max="2" width="2.625" style="29"/>
    <col min="3" max="3" width="2.625" style="29" customWidth="1"/>
    <col min="4" max="4" width="2.625" style="29"/>
    <col min="5" max="5" width="2.625" style="29" customWidth="1"/>
    <col min="6" max="10" width="2.625" style="29"/>
    <col min="11" max="11" width="2.625" style="29" customWidth="1"/>
    <col min="12" max="12" width="2.625" style="29"/>
    <col min="13" max="13" width="2.625" style="29" customWidth="1"/>
    <col min="14" max="14" width="2.625" style="29"/>
    <col min="15" max="16" width="2.625" style="29" customWidth="1"/>
    <col min="17" max="17" width="2.625" style="29"/>
    <col min="18" max="18" width="2.625" style="29" customWidth="1"/>
    <col min="19" max="20" width="2.625" style="29"/>
    <col min="21" max="21" width="2.625" style="29" customWidth="1"/>
    <col min="22" max="23" width="2.625" style="29"/>
    <col min="24" max="32" width="2.625" style="29" customWidth="1"/>
    <col min="33" max="36" width="2.625" style="29"/>
    <col min="37" max="38" width="2.625" style="29" customWidth="1"/>
    <col min="39" max="39" width="2.625" style="29"/>
    <col min="40" max="43" width="2.625" style="29" customWidth="1"/>
    <col min="44" max="45" width="2.625" style="29"/>
    <col min="46" max="54" width="2.625" style="29" customWidth="1"/>
    <col min="55" max="16384" width="2.625" style="29"/>
  </cols>
  <sheetData>
    <row r="1" spans="1:55" ht="15" customHeight="1"/>
    <row r="2" spans="1:55" ht="20.25" customHeight="1">
      <c r="B2" s="617" t="s">
        <v>120</v>
      </c>
      <c r="C2" s="618"/>
      <c r="D2" s="618"/>
      <c r="E2" s="618"/>
      <c r="F2" s="618"/>
      <c r="G2" s="618"/>
      <c r="H2" s="618"/>
      <c r="I2" s="618"/>
      <c r="J2" s="618"/>
      <c r="K2" s="618"/>
      <c r="L2" s="619"/>
    </row>
    <row r="3" spans="1:55" ht="16.5" customHeight="1">
      <c r="B3" s="30"/>
      <c r="C3" s="30"/>
      <c r="D3" s="30"/>
      <c r="E3" s="30"/>
      <c r="F3" s="30"/>
      <c r="G3" s="30"/>
      <c r="H3" s="30"/>
      <c r="I3" s="30"/>
      <c r="J3" s="30"/>
      <c r="K3" s="30"/>
      <c r="M3" s="30"/>
      <c r="N3" s="30"/>
      <c r="AG3" s="444" t="str">
        <f>"(単位："&amp;需要振り分け!$I$49&amp;"、人）"</f>
        <v>(単位：億円、人）</v>
      </c>
    </row>
    <row r="4" spans="1:55" ht="16.5" customHeight="1">
      <c r="A4" s="436" t="s">
        <v>130</v>
      </c>
      <c r="B4" s="39"/>
      <c r="C4" s="39"/>
      <c r="D4" s="39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73"/>
      <c r="AH4" s="73"/>
      <c r="AI4" s="73"/>
      <c r="AJ4" s="73"/>
      <c r="AK4" s="73"/>
      <c r="AL4" s="73"/>
      <c r="AM4" s="73"/>
      <c r="AN4" s="73"/>
      <c r="AO4" s="73"/>
      <c r="AP4" s="73"/>
    </row>
    <row r="5" spans="1:55" ht="16.5" customHeight="1">
      <c r="A5" s="31"/>
      <c r="B5" s="620" t="s">
        <v>70</v>
      </c>
      <c r="C5" s="621"/>
      <c r="D5" s="621"/>
      <c r="E5" s="621"/>
      <c r="F5" s="621"/>
      <c r="G5" s="621"/>
      <c r="H5" s="622"/>
      <c r="I5" s="31"/>
      <c r="J5" s="620" t="s">
        <v>128</v>
      </c>
      <c r="K5" s="621"/>
      <c r="L5" s="621"/>
      <c r="M5" s="621"/>
      <c r="N5" s="621"/>
      <c r="O5" s="621"/>
      <c r="P5" s="622"/>
      <c r="Q5" s="31"/>
      <c r="R5" s="620" t="s">
        <v>213</v>
      </c>
      <c r="S5" s="621"/>
      <c r="T5" s="621"/>
      <c r="U5" s="621"/>
      <c r="V5" s="621"/>
      <c r="W5" s="621"/>
      <c r="X5" s="622"/>
      <c r="Y5" s="31"/>
      <c r="Z5" s="610" t="s">
        <v>219</v>
      </c>
      <c r="AA5" s="611"/>
      <c r="AB5" s="611"/>
      <c r="AC5" s="611"/>
      <c r="AD5" s="611"/>
      <c r="AE5" s="611"/>
      <c r="AF5" s="612"/>
      <c r="AG5" s="73"/>
      <c r="AH5" s="73"/>
      <c r="AI5" s="613" t="s">
        <v>252</v>
      </c>
      <c r="AJ5" s="614"/>
      <c r="AK5" s="614"/>
      <c r="AL5" s="614"/>
      <c r="AM5" s="614"/>
      <c r="AN5" s="614"/>
      <c r="AO5" s="615"/>
      <c r="AP5" s="73"/>
    </row>
    <row r="6" spans="1:55" ht="16.5" customHeight="1">
      <c r="A6" s="31"/>
      <c r="B6" s="623">
        <f>入力用シート!C49</f>
        <v>0</v>
      </c>
      <c r="C6" s="624"/>
      <c r="D6" s="624"/>
      <c r="E6" s="624"/>
      <c r="F6" s="624"/>
      <c r="G6" s="624"/>
      <c r="H6" s="625"/>
      <c r="I6" s="31"/>
      <c r="J6" s="623">
        <f>入力用シート!D49</f>
        <v>0</v>
      </c>
      <c r="K6" s="624"/>
      <c r="L6" s="624"/>
      <c r="M6" s="624"/>
      <c r="N6" s="624"/>
      <c r="O6" s="624"/>
      <c r="P6" s="625"/>
      <c r="Q6" s="31"/>
      <c r="R6" s="623">
        <f>入力用シート!E49</f>
        <v>0</v>
      </c>
      <c r="S6" s="624"/>
      <c r="T6" s="624"/>
      <c r="U6" s="624"/>
      <c r="V6" s="624"/>
      <c r="W6" s="624"/>
      <c r="X6" s="625"/>
      <c r="Y6" s="31"/>
      <c r="Z6" s="623">
        <f>入力用シート!F49</f>
        <v>0</v>
      </c>
      <c r="AA6" s="624"/>
      <c r="AB6" s="624"/>
      <c r="AC6" s="624"/>
      <c r="AD6" s="624"/>
      <c r="AE6" s="624"/>
      <c r="AF6" s="625"/>
      <c r="AG6" s="73"/>
      <c r="AH6" s="73"/>
      <c r="AI6" s="623">
        <f>入力用シート!G50</f>
        <v>100</v>
      </c>
      <c r="AJ6" s="624"/>
      <c r="AK6" s="624"/>
      <c r="AL6" s="624"/>
      <c r="AM6" s="624"/>
      <c r="AN6" s="624"/>
      <c r="AO6" s="625"/>
      <c r="AP6" s="73"/>
    </row>
    <row r="7" spans="1:55" ht="16.5" customHeight="1">
      <c r="A7" s="31"/>
      <c r="B7" s="31"/>
      <c r="C7" s="32"/>
      <c r="D7" s="32"/>
      <c r="E7" s="32"/>
      <c r="F7" s="32"/>
      <c r="G7" s="32"/>
      <c r="H7" s="32"/>
      <c r="I7" s="32"/>
      <c r="J7" s="32"/>
      <c r="K7" s="32"/>
      <c r="L7" s="31"/>
      <c r="M7" s="32"/>
      <c r="N7" s="32"/>
      <c r="O7" s="32"/>
      <c r="P7" s="32"/>
      <c r="Q7" s="32"/>
      <c r="R7" s="32"/>
      <c r="S7" s="32"/>
      <c r="T7" s="32"/>
      <c r="U7" s="32"/>
      <c r="V7" s="31"/>
      <c r="W7" s="32"/>
      <c r="X7" s="32"/>
      <c r="Y7" s="32"/>
      <c r="Z7" s="32"/>
      <c r="AA7" s="32"/>
      <c r="AB7" s="32"/>
      <c r="AC7" s="32"/>
      <c r="AD7" s="32"/>
      <c r="AE7" s="32"/>
      <c r="AF7" s="31"/>
      <c r="AG7" s="73"/>
      <c r="AH7" s="73"/>
      <c r="AI7" s="73"/>
      <c r="AJ7" s="73"/>
      <c r="AK7" s="73"/>
      <c r="AL7" s="73"/>
      <c r="AM7" s="73"/>
      <c r="AN7" s="73"/>
      <c r="AO7" s="73"/>
      <c r="AP7" s="73"/>
    </row>
    <row r="8" spans="1:55" ht="16.5" customHeight="1">
      <c r="A8" s="30"/>
      <c r="B8" s="30"/>
      <c r="C8" s="30"/>
      <c r="D8" s="30"/>
      <c r="E8" s="33"/>
      <c r="F8" s="30"/>
      <c r="G8" s="30"/>
      <c r="H8" s="30"/>
      <c r="I8" s="30"/>
      <c r="J8" s="30"/>
      <c r="K8" s="30"/>
      <c r="L8" s="30"/>
      <c r="M8" s="30"/>
    </row>
    <row r="9" spans="1:55" ht="16.5" customHeight="1">
      <c r="A9" s="30"/>
      <c r="B9" s="30"/>
      <c r="C9" s="30"/>
      <c r="D9" s="437" t="s">
        <v>160</v>
      </c>
      <c r="E9" s="30"/>
      <c r="F9" s="30"/>
      <c r="G9" s="30"/>
      <c r="H9" s="30"/>
      <c r="I9" s="30"/>
      <c r="M9" s="438" t="s">
        <v>138</v>
      </c>
      <c r="AC9" s="438" t="s">
        <v>220</v>
      </c>
    </row>
    <row r="10" spans="1:55" ht="16.5" customHeight="1">
      <c r="B10" s="30"/>
      <c r="C10" s="34"/>
      <c r="D10" s="30"/>
      <c r="E10" s="30"/>
      <c r="F10" s="30"/>
      <c r="G10" s="30"/>
      <c r="H10" s="30"/>
      <c r="I10" s="30"/>
      <c r="J10" s="30"/>
      <c r="K10" s="30"/>
      <c r="L10" s="30"/>
      <c r="M10" s="30"/>
      <c r="P10" s="30"/>
    </row>
    <row r="11" spans="1:55" ht="16.5" customHeight="1">
      <c r="B11" s="616" t="s">
        <v>113</v>
      </c>
      <c r="C11" s="616"/>
      <c r="D11" s="616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</row>
    <row r="12" spans="1:55" ht="16.5" customHeight="1">
      <c r="B12" s="51"/>
      <c r="C12" s="626" t="s">
        <v>131</v>
      </c>
      <c r="D12" s="627"/>
      <c r="E12" s="627"/>
      <c r="F12" s="627"/>
      <c r="G12" s="627"/>
      <c r="H12" s="627"/>
      <c r="I12" s="627"/>
      <c r="J12" s="627"/>
      <c r="K12" s="627"/>
      <c r="L12" s="627"/>
      <c r="M12" s="627"/>
      <c r="N12" s="627"/>
      <c r="O12" s="627"/>
      <c r="P12" s="627"/>
      <c r="Q12" s="627"/>
      <c r="R12" s="627"/>
      <c r="S12" s="627"/>
      <c r="T12" s="627"/>
      <c r="U12" s="627"/>
      <c r="V12" s="627"/>
      <c r="W12" s="627"/>
      <c r="X12" s="627"/>
      <c r="Y12" s="627"/>
      <c r="Z12" s="627"/>
      <c r="AA12" s="627"/>
      <c r="AB12" s="627"/>
      <c r="AC12" s="627"/>
      <c r="AD12" s="627"/>
      <c r="AE12" s="627"/>
      <c r="AF12" s="628"/>
      <c r="AG12" s="52"/>
      <c r="AH12" s="52"/>
      <c r="AI12" s="610" t="s">
        <v>253</v>
      </c>
      <c r="AJ12" s="611"/>
      <c r="AK12" s="611"/>
      <c r="AL12" s="611"/>
      <c r="AM12" s="611"/>
      <c r="AN12" s="611"/>
      <c r="AO12" s="611"/>
      <c r="AP12" s="611"/>
      <c r="AQ12" s="611"/>
      <c r="AR12" s="611"/>
      <c r="AS12" s="611"/>
      <c r="AT12" s="612"/>
      <c r="AU12" s="52"/>
      <c r="AV12" s="52"/>
      <c r="AW12" s="52"/>
      <c r="AX12" s="52"/>
      <c r="AY12" s="52"/>
      <c r="AZ12" s="52"/>
      <c r="BA12" s="52"/>
      <c r="BB12" s="52"/>
      <c r="BC12" s="52"/>
    </row>
    <row r="13" spans="1:55" ht="16.5" customHeight="1">
      <c r="B13" s="51"/>
      <c r="C13" s="623">
        <f>計算過程1!S46</f>
        <v>130.20380831832694</v>
      </c>
      <c r="D13" s="624"/>
      <c r="E13" s="624"/>
      <c r="F13" s="624"/>
      <c r="G13" s="624"/>
      <c r="H13" s="624"/>
      <c r="I13" s="624"/>
      <c r="J13" s="624"/>
      <c r="K13" s="624"/>
      <c r="L13" s="624"/>
      <c r="M13" s="624"/>
      <c r="N13" s="624"/>
      <c r="O13" s="624"/>
      <c r="P13" s="624"/>
      <c r="Q13" s="624"/>
      <c r="R13" s="624"/>
      <c r="S13" s="624"/>
      <c r="T13" s="624"/>
      <c r="U13" s="624"/>
      <c r="V13" s="624"/>
      <c r="W13" s="624"/>
      <c r="X13" s="624"/>
      <c r="Y13" s="624"/>
      <c r="Z13" s="624"/>
      <c r="AA13" s="624"/>
      <c r="AB13" s="624"/>
      <c r="AC13" s="624"/>
      <c r="AD13" s="624"/>
      <c r="AE13" s="624"/>
      <c r="AF13" s="625"/>
      <c r="AG13" s="52"/>
      <c r="AH13" s="52"/>
      <c r="AI13" s="623">
        <f>計算過程2!C46</f>
        <v>100</v>
      </c>
      <c r="AJ13" s="624"/>
      <c r="AK13" s="624"/>
      <c r="AL13" s="624"/>
      <c r="AM13" s="624"/>
      <c r="AN13" s="624"/>
      <c r="AO13" s="624"/>
      <c r="AP13" s="624"/>
      <c r="AQ13" s="624"/>
      <c r="AR13" s="624"/>
      <c r="AS13" s="624"/>
      <c r="AT13" s="625"/>
      <c r="AU13" s="52"/>
      <c r="AV13" s="52"/>
      <c r="AW13" s="52"/>
      <c r="AX13" s="52"/>
      <c r="AY13" s="52"/>
      <c r="AZ13" s="52"/>
      <c r="BA13" s="52"/>
      <c r="BB13" s="52"/>
      <c r="BC13" s="52"/>
    </row>
    <row r="14" spans="1:55" ht="16.5" customHeight="1"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2"/>
      <c r="P14" s="52"/>
      <c r="Q14" s="52"/>
      <c r="R14" s="52"/>
      <c r="S14" s="52"/>
      <c r="T14" s="439" t="s">
        <v>133</v>
      </c>
      <c r="U14" s="52"/>
      <c r="V14" s="52"/>
      <c r="W14" s="52"/>
      <c r="X14" s="52"/>
      <c r="Y14" s="52"/>
      <c r="Z14" s="52"/>
      <c r="AA14" s="439" t="s">
        <v>152</v>
      </c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439" t="s">
        <v>133</v>
      </c>
      <c r="AN14" s="52"/>
      <c r="AO14" s="52"/>
      <c r="AP14" s="52"/>
      <c r="AQ14" s="52"/>
      <c r="AR14" s="52"/>
      <c r="AS14" s="52"/>
      <c r="AT14" s="52"/>
      <c r="AU14" s="439" t="s">
        <v>152</v>
      </c>
      <c r="AV14" s="52"/>
      <c r="AW14" s="52"/>
      <c r="AX14" s="52"/>
      <c r="AY14" s="52"/>
      <c r="AZ14" s="52"/>
      <c r="BA14" s="52"/>
      <c r="BB14" s="52"/>
      <c r="BC14" s="52"/>
    </row>
    <row r="15" spans="1:55" ht="16.5" customHeight="1">
      <c r="B15" s="51"/>
      <c r="C15" s="51"/>
      <c r="D15" s="64"/>
      <c r="E15" s="51"/>
      <c r="F15" s="51"/>
      <c r="G15" s="51"/>
      <c r="H15" s="51"/>
      <c r="I15" s="51"/>
      <c r="J15" s="439" t="s">
        <v>132</v>
      </c>
      <c r="K15" s="51"/>
      <c r="L15" s="51"/>
      <c r="M15" s="51"/>
      <c r="N15" s="51"/>
      <c r="O15" s="52"/>
      <c r="P15" s="52"/>
      <c r="Q15" s="52"/>
      <c r="R15" s="51"/>
      <c r="S15" s="52"/>
      <c r="T15" s="439" t="s">
        <v>134</v>
      </c>
      <c r="U15" s="52"/>
      <c r="V15" s="52"/>
      <c r="W15" s="51"/>
      <c r="X15" s="51"/>
      <c r="Y15" s="52"/>
      <c r="Z15" s="52"/>
      <c r="AA15" s="439" t="s">
        <v>153</v>
      </c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439" t="s">
        <v>134</v>
      </c>
      <c r="AN15" s="51"/>
      <c r="AO15" s="52"/>
      <c r="AP15" s="52"/>
      <c r="AQ15" s="52"/>
      <c r="AR15" s="52"/>
      <c r="AS15" s="51"/>
      <c r="AT15" s="51"/>
      <c r="AU15" s="439" t="s">
        <v>153</v>
      </c>
      <c r="AV15" s="52"/>
      <c r="AW15" s="52"/>
      <c r="AX15" s="52"/>
      <c r="AY15" s="52"/>
      <c r="AZ15" s="52"/>
      <c r="BA15" s="52"/>
      <c r="BB15" s="52"/>
      <c r="BC15" s="52"/>
    </row>
    <row r="16" spans="1:55" ht="16.5" customHeight="1"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</row>
    <row r="17" spans="2:55" ht="13.5" customHeight="1">
      <c r="B17" s="51"/>
      <c r="C17" s="629" t="s">
        <v>135</v>
      </c>
      <c r="D17" s="630"/>
      <c r="E17" s="630"/>
      <c r="F17" s="630"/>
      <c r="G17" s="630"/>
      <c r="H17" s="630"/>
      <c r="I17" s="630"/>
      <c r="J17" s="630"/>
      <c r="K17" s="630"/>
      <c r="L17" s="630"/>
      <c r="M17" s="630"/>
      <c r="N17" s="631"/>
      <c r="O17" s="635" t="s">
        <v>136</v>
      </c>
      <c r="P17" s="636"/>
      <c r="Q17" s="636"/>
      <c r="R17" s="636"/>
      <c r="S17" s="636"/>
      <c r="T17" s="636"/>
      <c r="U17" s="636"/>
      <c r="V17" s="637"/>
      <c r="W17" s="65"/>
      <c r="X17" s="638" t="s">
        <v>155</v>
      </c>
      <c r="Y17" s="639"/>
      <c r="Z17" s="639"/>
      <c r="AA17" s="639"/>
      <c r="AB17" s="639"/>
      <c r="AC17" s="639"/>
      <c r="AD17" s="639"/>
      <c r="AE17" s="639"/>
      <c r="AF17" s="640"/>
      <c r="AG17" s="51"/>
      <c r="AH17" s="52"/>
      <c r="AI17" s="52"/>
      <c r="AJ17" s="52"/>
      <c r="AK17" s="641" t="s">
        <v>136</v>
      </c>
      <c r="AL17" s="636"/>
      <c r="AM17" s="636"/>
      <c r="AN17" s="636"/>
      <c r="AO17" s="636"/>
      <c r="AP17" s="636"/>
      <c r="AQ17" s="636"/>
      <c r="AR17" s="637"/>
      <c r="AS17" s="65"/>
      <c r="AT17" s="638" t="s">
        <v>155</v>
      </c>
      <c r="AU17" s="639"/>
      <c r="AV17" s="639"/>
      <c r="AW17" s="639"/>
      <c r="AX17" s="639"/>
      <c r="AY17" s="639"/>
      <c r="AZ17" s="639"/>
      <c r="BA17" s="639"/>
      <c r="BB17" s="640"/>
      <c r="BC17" s="52"/>
    </row>
    <row r="18" spans="2:55" ht="12" customHeight="1">
      <c r="B18" s="51"/>
      <c r="C18" s="632"/>
      <c r="D18" s="633"/>
      <c r="E18" s="633"/>
      <c r="F18" s="633"/>
      <c r="G18" s="633"/>
      <c r="H18" s="633"/>
      <c r="I18" s="633"/>
      <c r="J18" s="633"/>
      <c r="K18" s="633"/>
      <c r="L18" s="633"/>
      <c r="M18" s="633"/>
      <c r="N18" s="634"/>
      <c r="O18" s="37"/>
      <c r="P18" s="38"/>
      <c r="Q18" s="642" t="s">
        <v>137</v>
      </c>
      <c r="R18" s="643"/>
      <c r="S18" s="643"/>
      <c r="T18" s="643"/>
      <c r="U18" s="643"/>
      <c r="V18" s="644"/>
      <c r="W18" s="66"/>
      <c r="X18" s="645"/>
      <c r="Y18" s="646"/>
      <c r="Z18" s="647"/>
      <c r="AA18" s="648" t="s">
        <v>126</v>
      </c>
      <c r="AB18" s="648"/>
      <c r="AC18" s="648"/>
      <c r="AD18" s="648"/>
      <c r="AE18" s="648"/>
      <c r="AF18" s="649"/>
      <c r="AG18" s="51"/>
      <c r="AH18" s="52"/>
      <c r="AI18" s="52"/>
      <c r="AJ18" s="52"/>
      <c r="AK18" s="85"/>
      <c r="AL18" s="38"/>
      <c r="AM18" s="642" t="s">
        <v>137</v>
      </c>
      <c r="AN18" s="643"/>
      <c r="AO18" s="643"/>
      <c r="AP18" s="643"/>
      <c r="AQ18" s="643"/>
      <c r="AR18" s="644"/>
      <c r="AS18" s="66"/>
      <c r="AT18" s="645"/>
      <c r="AU18" s="646"/>
      <c r="AV18" s="647"/>
      <c r="AW18" s="648" t="s">
        <v>126</v>
      </c>
      <c r="AX18" s="648"/>
      <c r="AY18" s="648"/>
      <c r="AZ18" s="648"/>
      <c r="BA18" s="648"/>
      <c r="BB18" s="649"/>
      <c r="BC18" s="52"/>
    </row>
    <row r="19" spans="2:55" ht="16.5" customHeight="1">
      <c r="B19" s="51"/>
      <c r="C19" s="623">
        <f>計算過程1!Y46</f>
        <v>61.451488815405277</v>
      </c>
      <c r="D19" s="624"/>
      <c r="E19" s="624"/>
      <c r="F19" s="624"/>
      <c r="G19" s="624"/>
      <c r="H19" s="624"/>
      <c r="I19" s="624"/>
      <c r="J19" s="624"/>
      <c r="K19" s="624"/>
      <c r="L19" s="624"/>
      <c r="M19" s="624"/>
      <c r="N19" s="663"/>
      <c r="O19" s="664">
        <f>計算過程1!T46</f>
        <v>68.752319502921651</v>
      </c>
      <c r="P19" s="651"/>
      <c r="Q19" s="42"/>
      <c r="R19" s="652">
        <f>計算過程1!U46</f>
        <v>49.243908127335793</v>
      </c>
      <c r="S19" s="652"/>
      <c r="T19" s="652"/>
      <c r="U19" s="652"/>
      <c r="V19" s="43"/>
      <c r="W19" s="67"/>
      <c r="X19" s="653">
        <f>計算過程1!V46</f>
        <v>1037.2676236338657</v>
      </c>
      <c r="Y19" s="654"/>
      <c r="Z19" s="655"/>
      <c r="AA19" s="656">
        <f>計算過程1!W46</f>
        <v>831.62441488301874</v>
      </c>
      <c r="AB19" s="654"/>
      <c r="AC19" s="654"/>
      <c r="AD19" s="654"/>
      <c r="AE19" s="654"/>
      <c r="AF19" s="657"/>
      <c r="AG19" s="51"/>
      <c r="AH19" s="52"/>
      <c r="AI19" s="52"/>
      <c r="AJ19" s="52"/>
      <c r="AK19" s="650">
        <f>計算過程2!D46</f>
        <v>35.680380725221113</v>
      </c>
      <c r="AL19" s="651"/>
      <c r="AM19" s="42"/>
      <c r="AN19" s="652">
        <f>計算過程2!E46</f>
        <v>12.081471368988057</v>
      </c>
      <c r="AO19" s="652"/>
      <c r="AP19" s="652"/>
      <c r="AQ19" s="652"/>
      <c r="AR19" s="43"/>
      <c r="AS19" s="67"/>
      <c r="AT19" s="653">
        <f>計算過程2!F46</f>
        <v>291.38588217455572</v>
      </c>
      <c r="AU19" s="654"/>
      <c r="AV19" s="655"/>
      <c r="AW19" s="656">
        <f>計算過程2!G46</f>
        <v>281.94948003004595</v>
      </c>
      <c r="AX19" s="654"/>
      <c r="AY19" s="654"/>
      <c r="AZ19" s="654"/>
      <c r="BA19" s="654"/>
      <c r="BB19" s="657"/>
      <c r="BC19" s="52"/>
    </row>
    <row r="20" spans="2:55" ht="16.5" customHeight="1"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2"/>
      <c r="P20" s="52"/>
      <c r="Q20" s="52"/>
      <c r="R20" s="52"/>
      <c r="S20" s="52"/>
      <c r="T20" s="52"/>
      <c r="U20" s="52"/>
      <c r="V20" s="52"/>
      <c r="W20" s="52"/>
      <c r="X20" s="68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</row>
    <row r="21" spans="2:55" ht="16.5" customHeight="1">
      <c r="B21" s="30"/>
      <c r="C21" s="30"/>
      <c r="D21" s="30"/>
      <c r="E21" s="30"/>
      <c r="F21" s="30"/>
      <c r="G21" s="30"/>
      <c r="H21" s="30"/>
      <c r="I21" s="30"/>
      <c r="J21" s="437" t="s">
        <v>139</v>
      </c>
      <c r="K21" s="30"/>
      <c r="L21" s="30"/>
      <c r="M21" s="30"/>
      <c r="N21" s="30"/>
    </row>
    <row r="22" spans="2:55" ht="16.5" customHeight="1"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</row>
    <row r="23" spans="2:55" ht="16.5" customHeight="1">
      <c r="B23" s="30"/>
      <c r="C23" s="629" t="s">
        <v>148</v>
      </c>
      <c r="D23" s="630"/>
      <c r="E23" s="630"/>
      <c r="F23" s="630"/>
      <c r="G23" s="630"/>
      <c r="H23" s="630"/>
      <c r="I23" s="630"/>
      <c r="J23" s="630"/>
      <c r="K23" s="630"/>
      <c r="L23" s="630"/>
      <c r="M23" s="630"/>
      <c r="N23" s="630"/>
      <c r="O23" s="630"/>
      <c r="P23" s="631"/>
      <c r="Q23" s="658" t="s">
        <v>129</v>
      </c>
      <c r="R23" s="659"/>
      <c r="S23" s="30"/>
      <c r="T23" s="30"/>
      <c r="U23" s="30"/>
      <c r="V23" s="629" t="s">
        <v>149</v>
      </c>
      <c r="W23" s="630"/>
      <c r="X23" s="630"/>
      <c r="Y23" s="630"/>
      <c r="Z23" s="630"/>
      <c r="AA23" s="630"/>
      <c r="AB23" s="630"/>
      <c r="AC23" s="630"/>
      <c r="AD23" s="630"/>
      <c r="AE23" s="630"/>
      <c r="AF23" s="630"/>
      <c r="AG23" s="662"/>
    </row>
    <row r="24" spans="2:55" ht="16.5" customHeight="1">
      <c r="B24" s="30"/>
      <c r="C24" s="623">
        <f>計算過程1!Z46</f>
        <v>36.124838544322138</v>
      </c>
      <c r="D24" s="624"/>
      <c r="E24" s="624"/>
      <c r="F24" s="624"/>
      <c r="G24" s="624"/>
      <c r="H24" s="624"/>
      <c r="I24" s="624"/>
      <c r="J24" s="624"/>
      <c r="K24" s="624"/>
      <c r="L24" s="624"/>
      <c r="M24" s="624"/>
      <c r="N24" s="624"/>
      <c r="O24" s="624"/>
      <c r="P24" s="663"/>
      <c r="Q24" s="660"/>
      <c r="R24" s="661"/>
      <c r="S24" s="30"/>
      <c r="T24" s="30"/>
      <c r="U24" s="30"/>
      <c r="V24" s="623">
        <f>総合効果!U46</f>
        <v>86.302450803449432</v>
      </c>
      <c r="W24" s="624"/>
      <c r="X24" s="624"/>
      <c r="Y24" s="624"/>
      <c r="Z24" s="624"/>
      <c r="AA24" s="624"/>
      <c r="AB24" s="624"/>
      <c r="AC24" s="624"/>
      <c r="AD24" s="624"/>
      <c r="AE24" s="624"/>
      <c r="AF24" s="624"/>
      <c r="AG24" s="625"/>
    </row>
    <row r="25" spans="2:55" ht="16.5" customHeight="1">
      <c r="B25" s="30"/>
      <c r="C25" s="30"/>
      <c r="D25" s="30"/>
      <c r="E25" s="30"/>
      <c r="F25" s="30"/>
      <c r="G25" s="30"/>
      <c r="H25" s="30"/>
      <c r="I25" s="30"/>
      <c r="J25" s="437" t="s">
        <v>141</v>
      </c>
      <c r="K25" s="30"/>
      <c r="L25" s="30"/>
      <c r="M25" s="30"/>
      <c r="N25" s="30"/>
    </row>
    <row r="26" spans="2:55" ht="16.5" customHeight="1">
      <c r="C26" s="34"/>
      <c r="D26" s="34"/>
      <c r="E26" s="30"/>
      <c r="F26" s="30"/>
      <c r="G26" s="30"/>
      <c r="H26" s="30"/>
      <c r="I26" s="30"/>
      <c r="K26" s="30"/>
      <c r="L26" s="30"/>
      <c r="M26" s="30"/>
      <c r="N26" s="30"/>
      <c r="AB26" s="437" t="s">
        <v>140</v>
      </c>
      <c r="AJ26" s="437" t="s">
        <v>258</v>
      </c>
    </row>
    <row r="27" spans="2:55" ht="16.5" customHeight="1">
      <c r="B27" s="440" t="s">
        <v>145</v>
      </c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5"/>
      <c r="Q27" s="55"/>
      <c r="R27" s="55"/>
      <c r="S27" s="55"/>
    </row>
    <row r="28" spans="2:55" ht="16.5" customHeight="1">
      <c r="B28" s="54"/>
      <c r="C28" s="626" t="s">
        <v>142</v>
      </c>
      <c r="D28" s="665"/>
      <c r="E28" s="665"/>
      <c r="F28" s="665"/>
      <c r="G28" s="665"/>
      <c r="H28" s="665"/>
      <c r="I28" s="665"/>
      <c r="J28" s="665"/>
      <c r="K28" s="665"/>
      <c r="L28" s="665"/>
      <c r="M28" s="665"/>
      <c r="N28" s="665"/>
      <c r="O28" s="665"/>
      <c r="P28" s="665"/>
      <c r="Q28" s="665"/>
      <c r="R28" s="666"/>
      <c r="S28" s="54"/>
      <c r="T28" s="30"/>
      <c r="U28" s="30"/>
      <c r="V28" s="30"/>
      <c r="W28" s="626" t="s">
        <v>114</v>
      </c>
      <c r="X28" s="665"/>
      <c r="Y28" s="665"/>
      <c r="Z28" s="665"/>
      <c r="AA28" s="665"/>
      <c r="AB28" s="665"/>
      <c r="AC28" s="665"/>
      <c r="AD28" s="665"/>
      <c r="AE28" s="665"/>
      <c r="AF28" s="665"/>
      <c r="AG28" s="666"/>
    </row>
    <row r="29" spans="2:55" ht="16.5" customHeight="1">
      <c r="B29" s="54"/>
      <c r="C29" s="623">
        <f>総合効果!M46</f>
        <v>83.733080235224733</v>
      </c>
      <c r="D29" s="624"/>
      <c r="E29" s="624"/>
      <c r="F29" s="624"/>
      <c r="G29" s="624"/>
      <c r="H29" s="624"/>
      <c r="I29" s="624"/>
      <c r="J29" s="624"/>
      <c r="K29" s="624"/>
      <c r="L29" s="624"/>
      <c r="M29" s="624"/>
      <c r="N29" s="624"/>
      <c r="O29" s="624"/>
      <c r="P29" s="624"/>
      <c r="Q29" s="624"/>
      <c r="R29" s="625"/>
      <c r="S29" s="54"/>
      <c r="T29" s="30"/>
      <c r="U29" s="30"/>
      <c r="V29" s="30"/>
      <c r="W29" s="623">
        <f>総合効果!W46</f>
        <v>57.472506785051472</v>
      </c>
      <c r="X29" s="624"/>
      <c r="Y29" s="624"/>
      <c r="Z29" s="624"/>
      <c r="AA29" s="624"/>
      <c r="AB29" s="624"/>
      <c r="AC29" s="624"/>
      <c r="AD29" s="624"/>
      <c r="AE29" s="624"/>
      <c r="AF29" s="624"/>
      <c r="AG29" s="625"/>
    </row>
    <row r="30" spans="2:55" ht="16.5" customHeight="1">
      <c r="B30" s="54"/>
      <c r="C30" s="54"/>
      <c r="D30" s="54"/>
      <c r="E30" s="441" t="s">
        <v>133</v>
      </c>
      <c r="F30" s="54"/>
      <c r="G30" s="54"/>
      <c r="H30" s="54"/>
      <c r="I30" s="54"/>
      <c r="J30" s="54"/>
      <c r="K30" s="54"/>
      <c r="L30" s="54"/>
      <c r="M30" s="441" t="s">
        <v>152</v>
      </c>
      <c r="N30" s="54"/>
      <c r="O30" s="54"/>
      <c r="P30" s="54"/>
      <c r="Q30" s="55"/>
      <c r="R30" s="55"/>
      <c r="S30" s="55"/>
    </row>
    <row r="31" spans="2:55" ht="16.5" customHeight="1">
      <c r="B31" s="54"/>
      <c r="C31" s="54"/>
      <c r="D31" s="54"/>
      <c r="E31" s="441" t="s">
        <v>134</v>
      </c>
      <c r="F31" s="54"/>
      <c r="G31" s="54"/>
      <c r="H31" s="54"/>
      <c r="I31" s="54"/>
      <c r="J31" s="54"/>
      <c r="K31" s="54"/>
      <c r="L31" s="54"/>
      <c r="M31" s="441" t="s">
        <v>153</v>
      </c>
      <c r="N31" s="54"/>
      <c r="O31" s="54"/>
      <c r="P31" s="54"/>
      <c r="Q31" s="55"/>
      <c r="R31" s="55"/>
      <c r="S31" s="55"/>
      <c r="AB31" s="437" t="s">
        <v>146</v>
      </c>
    </row>
    <row r="32" spans="2:55" ht="16.5" customHeight="1"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5"/>
      <c r="R32" s="55"/>
      <c r="S32" s="55"/>
    </row>
    <row r="33" spans="2:33" ht="16.5" customHeight="1">
      <c r="B33" s="54"/>
      <c r="C33" s="620" t="s">
        <v>115</v>
      </c>
      <c r="D33" s="621"/>
      <c r="E33" s="621"/>
      <c r="F33" s="621"/>
      <c r="G33" s="621"/>
      <c r="H33" s="621"/>
      <c r="I33" s="622"/>
      <c r="J33" s="56"/>
      <c r="K33" s="667" t="s">
        <v>154</v>
      </c>
      <c r="L33" s="668"/>
      <c r="M33" s="668"/>
      <c r="N33" s="668"/>
      <c r="O33" s="668"/>
      <c r="P33" s="668"/>
      <c r="Q33" s="669"/>
      <c r="R33" s="54"/>
      <c r="S33" s="54"/>
      <c r="T33" s="30"/>
      <c r="W33" s="629" t="s">
        <v>150</v>
      </c>
      <c r="X33" s="630"/>
      <c r="Y33" s="630"/>
      <c r="Z33" s="630"/>
      <c r="AA33" s="630"/>
      <c r="AB33" s="630"/>
      <c r="AC33" s="630"/>
      <c r="AD33" s="630"/>
      <c r="AE33" s="630"/>
      <c r="AF33" s="630"/>
      <c r="AG33" s="662"/>
    </row>
    <row r="34" spans="2:33" ht="16.5" customHeight="1">
      <c r="B34" s="54"/>
      <c r="C34" s="35"/>
      <c r="D34" s="36"/>
      <c r="E34" s="671" t="s">
        <v>116</v>
      </c>
      <c r="F34" s="672"/>
      <c r="G34" s="672"/>
      <c r="H34" s="672"/>
      <c r="I34" s="673"/>
      <c r="J34" s="57"/>
      <c r="K34" s="44"/>
      <c r="L34" s="45"/>
      <c r="M34" s="674" t="s">
        <v>126</v>
      </c>
      <c r="N34" s="675"/>
      <c r="O34" s="675"/>
      <c r="P34" s="675"/>
      <c r="Q34" s="676"/>
      <c r="R34" s="54"/>
      <c r="S34" s="54"/>
      <c r="T34" s="30"/>
      <c r="W34" s="632"/>
      <c r="X34" s="633"/>
      <c r="Y34" s="633"/>
      <c r="Z34" s="633"/>
      <c r="AA34" s="633"/>
      <c r="AB34" s="633"/>
      <c r="AC34" s="633"/>
      <c r="AD34" s="633"/>
      <c r="AE34" s="633"/>
      <c r="AF34" s="633"/>
      <c r="AG34" s="670"/>
    </row>
    <row r="35" spans="2:33" ht="16.5" customHeight="1">
      <c r="B35" s="54"/>
      <c r="C35" s="623">
        <f>総合効果!N46</f>
        <v>45.587909997021058</v>
      </c>
      <c r="D35" s="663"/>
      <c r="E35" s="664">
        <f>総合効果!O46</f>
        <v>24.977071307125584</v>
      </c>
      <c r="F35" s="652"/>
      <c r="G35" s="652"/>
      <c r="H35" s="652"/>
      <c r="I35" s="679"/>
      <c r="J35" s="58"/>
      <c r="K35" s="653">
        <f>総合効果!P46</f>
        <v>708.32524180627172</v>
      </c>
      <c r="L35" s="655"/>
      <c r="M35" s="656">
        <f>総合効果!Q46</f>
        <v>510.70188368780089</v>
      </c>
      <c r="N35" s="654"/>
      <c r="O35" s="654"/>
      <c r="P35" s="654"/>
      <c r="Q35" s="657"/>
      <c r="R35" s="54"/>
      <c r="S35" s="54"/>
      <c r="T35" s="30"/>
      <c r="W35" s="623">
        <f>総合効果!X46</f>
        <v>57.472506785051479</v>
      </c>
      <c r="X35" s="624"/>
      <c r="Y35" s="624"/>
      <c r="Z35" s="624"/>
      <c r="AA35" s="624"/>
      <c r="AB35" s="624"/>
      <c r="AC35" s="624"/>
      <c r="AD35" s="624"/>
      <c r="AE35" s="624"/>
      <c r="AF35" s="624"/>
      <c r="AG35" s="625"/>
    </row>
    <row r="36" spans="2:33" ht="16.5" customHeight="1">
      <c r="B36" s="55"/>
      <c r="C36" s="53"/>
      <c r="D36" s="54"/>
      <c r="E36" s="54"/>
      <c r="F36" s="54"/>
      <c r="G36" s="54"/>
      <c r="H36" s="54"/>
      <c r="I36" s="54"/>
      <c r="J36" s="54"/>
      <c r="K36" s="55"/>
      <c r="L36" s="55"/>
      <c r="M36" s="55"/>
      <c r="N36" s="55"/>
      <c r="O36" s="55"/>
      <c r="P36" s="55"/>
      <c r="Q36" s="55"/>
      <c r="R36" s="55"/>
      <c r="S36" s="55"/>
      <c r="AB36" s="437" t="s">
        <v>139</v>
      </c>
    </row>
    <row r="37" spans="2:33" ht="16.5" customHeight="1">
      <c r="C37" s="34"/>
      <c r="D37" s="30"/>
      <c r="E37" s="30"/>
      <c r="F37" s="30"/>
      <c r="G37" s="30"/>
      <c r="H37" s="30"/>
      <c r="I37" s="30"/>
      <c r="J37" s="30"/>
      <c r="AB37" s="30"/>
    </row>
    <row r="38" spans="2:33" ht="16.5" customHeight="1">
      <c r="B38" s="442" t="s">
        <v>147</v>
      </c>
      <c r="C38" s="59"/>
      <c r="D38" s="59"/>
      <c r="E38" s="59"/>
      <c r="F38" s="59"/>
      <c r="G38" s="59"/>
      <c r="H38" s="59"/>
      <c r="I38" s="59"/>
      <c r="J38" s="59"/>
      <c r="K38" s="60"/>
      <c r="L38" s="60"/>
      <c r="M38" s="60"/>
      <c r="N38" s="60"/>
      <c r="O38" s="60"/>
      <c r="P38" s="60"/>
      <c r="Q38" s="60"/>
      <c r="R38" s="60"/>
    </row>
    <row r="39" spans="2:33" ht="16.5" customHeight="1">
      <c r="B39" s="59"/>
      <c r="C39" s="626" t="s">
        <v>117</v>
      </c>
      <c r="D39" s="665"/>
      <c r="E39" s="665"/>
      <c r="F39" s="665"/>
      <c r="G39" s="665"/>
      <c r="H39" s="665"/>
      <c r="I39" s="665"/>
      <c r="J39" s="665"/>
      <c r="K39" s="665"/>
      <c r="L39" s="665"/>
      <c r="M39" s="666"/>
      <c r="N39" s="59"/>
      <c r="O39" s="59"/>
      <c r="P39" s="59"/>
      <c r="Q39" s="59"/>
      <c r="R39" s="59"/>
      <c r="S39" s="30"/>
      <c r="T39" s="30"/>
      <c r="U39" s="30"/>
      <c r="V39" s="63"/>
      <c r="W39" s="629" t="s">
        <v>151</v>
      </c>
      <c r="X39" s="630"/>
      <c r="Y39" s="630"/>
      <c r="Z39" s="630"/>
      <c r="AA39" s="630"/>
      <c r="AB39" s="630"/>
      <c r="AC39" s="630"/>
      <c r="AD39" s="630"/>
      <c r="AE39" s="630"/>
      <c r="AF39" s="631"/>
      <c r="AG39" s="677" t="s">
        <v>129</v>
      </c>
    </row>
    <row r="40" spans="2:33" ht="16.5" customHeight="1">
      <c r="B40" s="59"/>
      <c r="C40" s="623">
        <f>総合効果!Z46</f>
        <v>51.131982675314951</v>
      </c>
      <c r="D40" s="624"/>
      <c r="E40" s="624"/>
      <c r="F40" s="624"/>
      <c r="G40" s="624"/>
      <c r="H40" s="624"/>
      <c r="I40" s="624"/>
      <c r="J40" s="624"/>
      <c r="K40" s="624"/>
      <c r="L40" s="624"/>
      <c r="M40" s="625"/>
      <c r="N40" s="59"/>
      <c r="O40" s="443" t="s">
        <v>141</v>
      </c>
      <c r="P40" s="443"/>
      <c r="Q40" s="59"/>
      <c r="R40" s="59"/>
      <c r="S40" s="30"/>
      <c r="W40" s="623">
        <f>総合効果!Y46</f>
        <v>39.945157188190265</v>
      </c>
      <c r="X40" s="624"/>
      <c r="Y40" s="624"/>
      <c r="Z40" s="624"/>
      <c r="AA40" s="624"/>
      <c r="AB40" s="624"/>
      <c r="AC40" s="624"/>
      <c r="AD40" s="624"/>
      <c r="AE40" s="624"/>
      <c r="AF40" s="663"/>
      <c r="AG40" s="678"/>
    </row>
    <row r="41" spans="2:33" ht="16.5" customHeight="1">
      <c r="B41" s="59"/>
      <c r="C41" s="59"/>
      <c r="D41" s="443" t="s">
        <v>133</v>
      </c>
      <c r="E41" s="59"/>
      <c r="F41" s="59"/>
      <c r="G41" s="59"/>
      <c r="H41" s="59"/>
      <c r="I41" s="59"/>
      <c r="J41" s="59"/>
      <c r="K41" s="59"/>
      <c r="L41" s="443" t="s">
        <v>152</v>
      </c>
      <c r="M41" s="61"/>
      <c r="N41" s="59"/>
      <c r="O41" s="59"/>
      <c r="P41" s="59"/>
      <c r="Q41" s="60"/>
      <c r="R41" s="60"/>
    </row>
    <row r="42" spans="2:33" ht="16.5" customHeight="1">
      <c r="B42" s="59"/>
      <c r="C42" s="59"/>
      <c r="D42" s="443" t="s">
        <v>134</v>
      </c>
      <c r="E42" s="59"/>
      <c r="F42" s="59"/>
      <c r="G42" s="59"/>
      <c r="H42" s="59"/>
      <c r="I42" s="59"/>
      <c r="J42" s="59"/>
      <c r="K42" s="59"/>
      <c r="L42" s="443" t="s">
        <v>153</v>
      </c>
      <c r="M42" s="59"/>
      <c r="N42" s="59"/>
      <c r="O42" s="59"/>
      <c r="P42" s="59"/>
      <c r="Q42" s="60"/>
      <c r="R42" s="60"/>
      <c r="AB42" s="30"/>
    </row>
    <row r="43" spans="2:33" ht="16.5" customHeight="1"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60"/>
      <c r="R43" s="60"/>
      <c r="T43" s="46"/>
    </row>
    <row r="44" spans="2:33" ht="16.5" customHeight="1">
      <c r="B44" s="59"/>
      <c r="C44" s="620" t="s">
        <v>118</v>
      </c>
      <c r="D44" s="621"/>
      <c r="E44" s="621"/>
      <c r="F44" s="621"/>
      <c r="G44" s="621"/>
      <c r="H44" s="621"/>
      <c r="I44" s="622"/>
      <c r="J44" s="62"/>
      <c r="K44" s="667" t="s">
        <v>156</v>
      </c>
      <c r="L44" s="668"/>
      <c r="M44" s="668"/>
      <c r="N44" s="668"/>
      <c r="O44" s="668"/>
      <c r="P44" s="668"/>
      <c r="Q44" s="669"/>
      <c r="R44" s="59"/>
    </row>
    <row r="45" spans="2:33" ht="16.5" customHeight="1">
      <c r="B45" s="59"/>
      <c r="C45" s="41"/>
      <c r="D45" s="40"/>
      <c r="E45" s="671" t="s">
        <v>119</v>
      </c>
      <c r="F45" s="672"/>
      <c r="G45" s="672"/>
      <c r="H45" s="672"/>
      <c r="I45" s="673"/>
      <c r="J45" s="62"/>
      <c r="K45" s="44"/>
      <c r="L45" s="45"/>
      <c r="M45" s="674" t="s">
        <v>126</v>
      </c>
      <c r="N45" s="675"/>
      <c r="O45" s="675"/>
      <c r="P45" s="675"/>
      <c r="Q45" s="676"/>
      <c r="R45" s="59"/>
    </row>
    <row r="46" spans="2:33" ht="16.5" customHeight="1">
      <c r="B46" s="59"/>
      <c r="C46" s="623">
        <f>総合効果!AA46</f>
        <v>33.956018107637753</v>
      </c>
      <c r="D46" s="663"/>
      <c r="E46" s="680">
        <f>総合効果!AB46</f>
        <v>15.339228363598817</v>
      </c>
      <c r="F46" s="624"/>
      <c r="G46" s="624"/>
      <c r="H46" s="624"/>
      <c r="I46" s="625"/>
      <c r="J46" s="59"/>
      <c r="K46" s="653">
        <f>総合効果!AC46</f>
        <v>384.89413526654562</v>
      </c>
      <c r="L46" s="655"/>
      <c r="M46" s="656">
        <f>総合効果!AD46</f>
        <v>339.47031307507808</v>
      </c>
      <c r="N46" s="654"/>
      <c r="O46" s="654"/>
      <c r="P46" s="654"/>
      <c r="Q46" s="657"/>
      <c r="R46" s="59"/>
    </row>
    <row r="47" spans="2:33" ht="16.5" customHeight="1"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60"/>
      <c r="P47" s="60"/>
      <c r="Q47" s="60"/>
      <c r="R47" s="60"/>
    </row>
    <row r="48" spans="2:33" ht="15.75" customHeight="1">
      <c r="J48" s="30"/>
      <c r="K48" s="30"/>
      <c r="L48" s="30"/>
      <c r="M48" s="30"/>
      <c r="N48" s="30"/>
    </row>
  </sheetData>
  <mergeCells count="68">
    <mergeCell ref="C44:I44"/>
    <mergeCell ref="K44:Q44"/>
    <mergeCell ref="E45:I45"/>
    <mergeCell ref="M45:Q45"/>
    <mergeCell ref="C46:D46"/>
    <mergeCell ref="E46:I46"/>
    <mergeCell ref="K46:L46"/>
    <mergeCell ref="M46:Q46"/>
    <mergeCell ref="C35:D35"/>
    <mergeCell ref="E35:I35"/>
    <mergeCell ref="K35:L35"/>
    <mergeCell ref="M35:Q35"/>
    <mergeCell ref="W35:AG35"/>
    <mergeCell ref="C39:M39"/>
    <mergeCell ref="W39:AF39"/>
    <mergeCell ref="AG39:AG40"/>
    <mergeCell ref="C40:M40"/>
    <mergeCell ref="W40:AF40"/>
    <mergeCell ref="C28:R28"/>
    <mergeCell ref="W28:AG28"/>
    <mergeCell ref="C29:R29"/>
    <mergeCell ref="W29:AG29"/>
    <mergeCell ref="C33:I33"/>
    <mergeCell ref="K33:Q33"/>
    <mergeCell ref="W33:AG34"/>
    <mergeCell ref="E34:I34"/>
    <mergeCell ref="M34:Q34"/>
    <mergeCell ref="AK19:AL19"/>
    <mergeCell ref="AN19:AQ19"/>
    <mergeCell ref="AT19:AV19"/>
    <mergeCell ref="AW19:BB19"/>
    <mergeCell ref="C23:P23"/>
    <mergeCell ref="Q23:R24"/>
    <mergeCell ref="V23:AG23"/>
    <mergeCell ref="C24:P24"/>
    <mergeCell ref="V24:AG24"/>
    <mergeCell ref="C19:N19"/>
    <mergeCell ref="O19:P19"/>
    <mergeCell ref="R19:U19"/>
    <mergeCell ref="X19:Z19"/>
    <mergeCell ref="AA19:AF19"/>
    <mergeCell ref="C12:AF12"/>
    <mergeCell ref="AI12:AT12"/>
    <mergeCell ref="C13:AF13"/>
    <mergeCell ref="AI13:AT13"/>
    <mergeCell ref="C17:N18"/>
    <mergeCell ref="O17:V17"/>
    <mergeCell ref="X17:AF17"/>
    <mergeCell ref="AK17:AR17"/>
    <mergeCell ref="AT17:BB17"/>
    <mergeCell ref="Q18:V18"/>
    <mergeCell ref="X18:Z18"/>
    <mergeCell ref="AA18:AF18"/>
    <mergeCell ref="AM18:AR18"/>
    <mergeCell ref="AT18:AV18"/>
    <mergeCell ref="AW18:BB18"/>
    <mergeCell ref="Z5:AF5"/>
    <mergeCell ref="AI5:AO5"/>
    <mergeCell ref="B11:D11"/>
    <mergeCell ref="B2:L2"/>
    <mergeCell ref="B5:H5"/>
    <mergeCell ref="J5:P5"/>
    <mergeCell ref="R5:X5"/>
    <mergeCell ref="B6:H6"/>
    <mergeCell ref="J6:P6"/>
    <mergeCell ref="R6:X6"/>
    <mergeCell ref="Z6:AF6"/>
    <mergeCell ref="AI6:AO6"/>
  </mergeCells>
  <phoneticPr fontId="2"/>
  <pageMargins left="0.78700000000000003" right="0.78700000000000003" top="0.98399999999999999" bottom="0.98399999999999999" header="0.51200000000000001" footer="0.51200000000000001"/>
  <pageSetup paperSize="9" scale="60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44B57-112B-459A-95B7-00BF92B070C4}">
  <sheetPr codeName="Sheet4">
    <tabColor rgb="FFFFFF00"/>
  </sheetPr>
  <dimension ref="A1:AF46"/>
  <sheetViews>
    <sheetView zoomScaleNormal="100" zoomScaleSheetLayoutView="100" workbookViewId="0"/>
  </sheetViews>
  <sheetFormatPr defaultRowHeight="13.5"/>
  <cols>
    <col min="1" max="1" width="3.5" bestFit="1" customWidth="1"/>
    <col min="2" max="2" width="22.75" customWidth="1"/>
    <col min="3" max="3" width="11.625" style="77" customWidth="1"/>
    <col min="4" max="4" width="11.625" style="78" customWidth="1"/>
    <col min="5" max="5" width="11.625" style="79" customWidth="1"/>
    <col min="6" max="6" width="2.125" customWidth="1"/>
    <col min="7" max="7" width="11.625" style="80" customWidth="1"/>
    <col min="8" max="8" width="11.625" style="81" customWidth="1"/>
    <col min="9" max="9" width="11.625" style="79" customWidth="1"/>
    <col min="10" max="10" width="2.125" customWidth="1"/>
    <col min="11" max="11" width="11.625" style="81" customWidth="1"/>
    <col min="12" max="12" width="2.125" customWidth="1"/>
    <col min="13" max="17" width="11.625" style="81" customWidth="1"/>
    <col min="18" max="18" width="2.125" customWidth="1"/>
    <col min="19" max="19" width="11.625" style="81" customWidth="1"/>
    <col min="20" max="20" width="2.125" customWidth="1"/>
    <col min="21" max="21" width="11.625" style="6" customWidth="1"/>
    <col min="22" max="22" width="11.625" customWidth="1"/>
    <col min="23" max="23" width="11.625" style="6" customWidth="1"/>
    <col min="24" max="24" width="11.625" style="8" customWidth="1"/>
    <col min="25" max="25" width="11.625" customWidth="1"/>
    <col min="26" max="26" width="11.625" style="8" customWidth="1"/>
    <col min="27" max="30" width="11.625" customWidth="1"/>
    <col min="31" max="31" width="2.125" customWidth="1"/>
    <col min="32" max="32" width="11.625" customWidth="1"/>
  </cols>
  <sheetData>
    <row r="1" spans="1:32" ht="14.25" thickBot="1">
      <c r="A1" s="122"/>
      <c r="B1" s="122"/>
      <c r="C1" s="343"/>
      <c r="D1" s="345"/>
      <c r="E1" s="344"/>
      <c r="F1" s="122"/>
      <c r="G1" s="288"/>
      <c r="H1" s="424"/>
      <c r="I1" s="344"/>
      <c r="J1" s="122"/>
      <c r="K1" s="424"/>
      <c r="L1" s="122"/>
      <c r="M1" s="424"/>
      <c r="N1" s="424"/>
      <c r="O1" s="424"/>
      <c r="P1" s="424"/>
      <c r="Q1" s="424"/>
      <c r="R1" s="122"/>
      <c r="S1" s="424"/>
      <c r="T1" s="122"/>
      <c r="U1" s="395"/>
      <c r="V1" s="122"/>
      <c r="W1" s="395"/>
      <c r="X1" s="346"/>
      <c r="Y1" s="122"/>
      <c r="Z1" s="346"/>
      <c r="AA1" s="399"/>
      <c r="AB1" s="399"/>
      <c r="AC1" s="399"/>
      <c r="AD1" s="398"/>
      <c r="AE1" s="122"/>
      <c r="AF1" s="122"/>
    </row>
    <row r="2" spans="1:32" ht="14.25" customHeight="1" thickBot="1">
      <c r="A2" s="122"/>
      <c r="B2" s="122"/>
      <c r="C2" s="681" t="s">
        <v>223</v>
      </c>
      <c r="D2" s="682"/>
      <c r="E2" s="683"/>
      <c r="F2" s="122"/>
      <c r="G2" s="684" t="s">
        <v>224</v>
      </c>
      <c r="H2" s="685"/>
      <c r="I2" s="686"/>
      <c r="J2" s="122"/>
      <c r="K2" s="425" t="s">
        <v>254</v>
      </c>
      <c r="L2" s="122"/>
      <c r="M2" s="687" t="s">
        <v>202</v>
      </c>
      <c r="N2" s="688"/>
      <c r="O2" s="688"/>
      <c r="P2" s="688"/>
      <c r="Q2" s="689"/>
      <c r="R2" s="122"/>
      <c r="S2" s="347" t="s">
        <v>188</v>
      </c>
      <c r="T2" s="424"/>
      <c r="U2" s="690" t="s">
        <v>208</v>
      </c>
      <c r="V2" s="691"/>
      <c r="W2" s="692"/>
      <c r="X2" s="693" t="s">
        <v>205</v>
      </c>
      <c r="Y2" s="694"/>
      <c r="Z2" s="694"/>
      <c r="AA2" s="694"/>
      <c r="AB2" s="694"/>
      <c r="AC2" s="694"/>
      <c r="AD2" s="695"/>
      <c r="AE2" s="348"/>
      <c r="AF2" s="349" t="s">
        <v>51</v>
      </c>
    </row>
    <row r="3" spans="1:32" s="83" customFormat="1" ht="13.5" customHeight="1">
      <c r="A3" s="426"/>
      <c r="B3" s="426"/>
      <c r="C3" s="722" t="s">
        <v>242</v>
      </c>
      <c r="D3" s="724" t="s">
        <v>243</v>
      </c>
      <c r="E3" s="726" t="s">
        <v>204</v>
      </c>
      <c r="F3" s="426"/>
      <c r="G3" s="728" t="s">
        <v>222</v>
      </c>
      <c r="H3" s="730" t="s">
        <v>241</v>
      </c>
      <c r="I3" s="716" t="s">
        <v>240</v>
      </c>
      <c r="J3" s="426"/>
      <c r="K3" s="718" t="s">
        <v>74</v>
      </c>
      <c r="L3" s="122"/>
      <c r="M3" s="720" t="s">
        <v>203</v>
      </c>
      <c r="N3" s="714" t="s">
        <v>359</v>
      </c>
      <c r="O3" s="696" t="s">
        <v>360</v>
      </c>
      <c r="P3" s="696" t="s">
        <v>155</v>
      </c>
      <c r="Q3" s="698" t="s">
        <v>361</v>
      </c>
      <c r="R3" s="122"/>
      <c r="S3" s="700" t="s">
        <v>240</v>
      </c>
      <c r="T3" s="426"/>
      <c r="U3" s="702" t="s">
        <v>189</v>
      </c>
      <c r="V3" s="704" t="s">
        <v>163</v>
      </c>
      <c r="W3" s="706" t="s">
        <v>48</v>
      </c>
      <c r="X3" s="708" t="s">
        <v>50</v>
      </c>
      <c r="Y3" s="710" t="s">
        <v>206</v>
      </c>
      <c r="Z3" s="712" t="s">
        <v>201</v>
      </c>
      <c r="AA3" s="714" t="s">
        <v>359</v>
      </c>
      <c r="AB3" s="696" t="s">
        <v>360</v>
      </c>
      <c r="AC3" s="696" t="s">
        <v>155</v>
      </c>
      <c r="AD3" s="698" t="s">
        <v>361</v>
      </c>
      <c r="AE3" s="350"/>
      <c r="AF3" s="351"/>
    </row>
    <row r="4" spans="1:32" s="83" customFormat="1">
      <c r="A4" s="426"/>
      <c r="B4" s="426"/>
      <c r="C4" s="723"/>
      <c r="D4" s="725"/>
      <c r="E4" s="727"/>
      <c r="F4" s="426"/>
      <c r="G4" s="729"/>
      <c r="H4" s="731"/>
      <c r="I4" s="717"/>
      <c r="J4" s="426"/>
      <c r="K4" s="719"/>
      <c r="L4" s="122"/>
      <c r="M4" s="721"/>
      <c r="N4" s="715"/>
      <c r="O4" s="697"/>
      <c r="P4" s="697"/>
      <c r="Q4" s="699"/>
      <c r="R4" s="122"/>
      <c r="S4" s="701"/>
      <c r="T4" s="426"/>
      <c r="U4" s="703"/>
      <c r="V4" s="705"/>
      <c r="W4" s="707"/>
      <c r="X4" s="709"/>
      <c r="Y4" s="711"/>
      <c r="Z4" s="713"/>
      <c r="AA4" s="715"/>
      <c r="AB4" s="697"/>
      <c r="AC4" s="697"/>
      <c r="AD4" s="699"/>
      <c r="AE4" s="348"/>
      <c r="AF4" s="351"/>
    </row>
    <row r="5" spans="1:32" s="83" customFormat="1">
      <c r="A5" s="426"/>
      <c r="B5" s="290" t="str">
        <f>"（単位："&amp;需要振り分け!$I$49&amp;")"</f>
        <v>（単位：億円)</v>
      </c>
      <c r="C5" s="723"/>
      <c r="D5" s="725"/>
      <c r="E5" s="727"/>
      <c r="F5" s="426"/>
      <c r="G5" s="729"/>
      <c r="H5" s="731"/>
      <c r="I5" s="717"/>
      <c r="J5" s="426"/>
      <c r="K5" s="719"/>
      <c r="L5" s="122"/>
      <c r="M5" s="721"/>
      <c r="N5" s="715"/>
      <c r="O5" s="697"/>
      <c r="P5" s="697"/>
      <c r="Q5" s="699"/>
      <c r="R5" s="122"/>
      <c r="S5" s="701"/>
      <c r="T5" s="426"/>
      <c r="U5" s="703"/>
      <c r="V5" s="705"/>
      <c r="W5" s="707"/>
      <c r="X5" s="709"/>
      <c r="Y5" s="711"/>
      <c r="Z5" s="713"/>
      <c r="AA5" s="715"/>
      <c r="AB5" s="697"/>
      <c r="AC5" s="697"/>
      <c r="AD5" s="699"/>
      <c r="AE5" s="348"/>
      <c r="AF5" s="351"/>
    </row>
    <row r="6" spans="1:32" s="83" customFormat="1">
      <c r="A6" s="426"/>
      <c r="B6" s="426"/>
      <c r="C6" s="723"/>
      <c r="D6" s="725"/>
      <c r="E6" s="727"/>
      <c r="F6" s="426"/>
      <c r="G6" s="729"/>
      <c r="H6" s="731"/>
      <c r="I6" s="717"/>
      <c r="J6" s="426"/>
      <c r="K6" s="719"/>
      <c r="L6" s="122"/>
      <c r="M6" s="721"/>
      <c r="N6" s="715"/>
      <c r="O6" s="697"/>
      <c r="P6" s="697"/>
      <c r="Q6" s="699"/>
      <c r="R6" s="122"/>
      <c r="S6" s="701"/>
      <c r="T6" s="426"/>
      <c r="U6" s="703"/>
      <c r="V6" s="705"/>
      <c r="W6" s="707"/>
      <c r="X6" s="709"/>
      <c r="Y6" s="711"/>
      <c r="Z6" s="713"/>
      <c r="AA6" s="715"/>
      <c r="AB6" s="697"/>
      <c r="AC6" s="697"/>
      <c r="AD6" s="699"/>
      <c r="AE6" s="348"/>
      <c r="AF6" s="351"/>
    </row>
    <row r="7" spans="1:32" s="82" customFormat="1" ht="13.5" customHeight="1">
      <c r="A7" s="290"/>
      <c r="B7" s="290"/>
      <c r="C7" s="353" t="s">
        <v>181</v>
      </c>
      <c r="D7" s="427" t="s">
        <v>185</v>
      </c>
      <c r="E7" s="428" t="s">
        <v>186</v>
      </c>
      <c r="F7" s="290"/>
      <c r="G7" s="353" t="s">
        <v>226</v>
      </c>
      <c r="H7" s="427" t="s">
        <v>227</v>
      </c>
      <c r="I7" s="428" t="s">
        <v>228</v>
      </c>
      <c r="J7" s="290"/>
      <c r="K7" s="429"/>
      <c r="L7" s="122"/>
      <c r="M7" s="352"/>
      <c r="N7" s="353"/>
      <c r="O7" s="354"/>
      <c r="P7" s="354"/>
      <c r="Q7" s="293"/>
      <c r="R7" s="122"/>
      <c r="S7" s="429" t="s">
        <v>244</v>
      </c>
      <c r="T7" s="290"/>
      <c r="U7" s="353" t="s">
        <v>362</v>
      </c>
      <c r="V7" s="354"/>
      <c r="W7" s="356" t="s">
        <v>363</v>
      </c>
      <c r="X7" s="353" t="s">
        <v>364</v>
      </c>
      <c r="Y7" s="293" t="s">
        <v>365</v>
      </c>
      <c r="Z7" s="352" t="s">
        <v>366</v>
      </c>
      <c r="AA7" s="353" t="s">
        <v>367</v>
      </c>
      <c r="AB7" s="354" t="s">
        <v>368</v>
      </c>
      <c r="AC7" s="354" t="s">
        <v>369</v>
      </c>
      <c r="AD7" s="293" t="s">
        <v>370</v>
      </c>
      <c r="AE7" s="290"/>
      <c r="AF7" s="352" t="s">
        <v>371</v>
      </c>
    </row>
    <row r="8" spans="1:32" s="84" customFormat="1" ht="14.25" thickBot="1">
      <c r="A8" s="430"/>
      <c r="B8" s="430"/>
      <c r="C8" s="431"/>
      <c r="D8" s="432"/>
      <c r="E8" s="433" t="s">
        <v>250</v>
      </c>
      <c r="F8" s="430"/>
      <c r="G8" s="434"/>
      <c r="H8" s="432"/>
      <c r="I8" s="433"/>
      <c r="J8" s="430"/>
      <c r="K8" s="435" t="s">
        <v>255</v>
      </c>
      <c r="L8" s="122"/>
      <c r="M8" s="358" t="s">
        <v>256</v>
      </c>
      <c r="N8" s="359"/>
      <c r="O8" s="360"/>
      <c r="P8" s="360"/>
      <c r="Q8" s="361"/>
      <c r="R8" s="122"/>
      <c r="S8" s="435" t="s">
        <v>251</v>
      </c>
      <c r="T8" s="430"/>
      <c r="U8" s="359" t="s">
        <v>245</v>
      </c>
      <c r="V8" s="360" t="s">
        <v>372</v>
      </c>
      <c r="W8" s="363" t="s">
        <v>246</v>
      </c>
      <c r="X8" s="359" t="s">
        <v>247</v>
      </c>
      <c r="Y8" s="361" t="s">
        <v>248</v>
      </c>
      <c r="Z8" s="358" t="s">
        <v>249</v>
      </c>
      <c r="AA8" s="359" t="s">
        <v>373</v>
      </c>
      <c r="AB8" s="360" t="s">
        <v>374</v>
      </c>
      <c r="AC8" s="360" t="s">
        <v>375</v>
      </c>
      <c r="AD8" s="361" t="s">
        <v>376</v>
      </c>
      <c r="AE8" s="357"/>
      <c r="AF8" s="358" t="s">
        <v>377</v>
      </c>
    </row>
    <row r="9" spans="1:32" ht="17.25" customHeight="1">
      <c r="A9" s="364" t="s">
        <v>5</v>
      </c>
      <c r="B9" s="365" t="s">
        <v>349</v>
      </c>
      <c r="C9" s="414">
        <f>計算過程1!S9</f>
        <v>0</v>
      </c>
      <c r="D9" s="415">
        <f>計算過程1!AA9</f>
        <v>7.5726871931643014E-2</v>
      </c>
      <c r="E9" s="313">
        <f>計算過程1!AG9</f>
        <v>7.5726871931643014E-2</v>
      </c>
      <c r="F9" s="124"/>
      <c r="G9" s="314">
        <f>計算過程2!C9</f>
        <v>0</v>
      </c>
      <c r="H9" s="416">
        <f>計算過程2!K9</f>
        <v>7.159588545519056</v>
      </c>
      <c r="I9" s="313">
        <f>計算過程2!I9</f>
        <v>7.159588545519056</v>
      </c>
      <c r="J9" s="124"/>
      <c r="K9" s="315">
        <f>C9+G9</f>
        <v>0</v>
      </c>
      <c r="L9" s="124"/>
      <c r="M9" s="310">
        <f>D9+H9</f>
        <v>7.2353154174506988</v>
      </c>
      <c r="N9" s="306">
        <f>計算過程1!AB9+計算過程2!L9</f>
        <v>3.5484793917373003</v>
      </c>
      <c r="O9" s="307">
        <f>計算過程1!AC9+計算過程2!M9</f>
        <v>1.4149445337425117</v>
      </c>
      <c r="P9" s="307">
        <f>計算過程1!AD9+計算過程2!N9</f>
        <v>184.60978802345807</v>
      </c>
      <c r="Q9" s="308">
        <f>計算過程1!AE9+計算過程2!O9</f>
        <v>37.161958385685438</v>
      </c>
      <c r="R9" s="124"/>
      <c r="S9" s="315">
        <f t="shared" ref="S9:S45" si="0">E9+I9</f>
        <v>7.2353154174506988</v>
      </c>
      <c r="T9" s="124"/>
      <c r="U9" s="311">
        <f>S9*各種係数!G3</f>
        <v>1.4149445337425117</v>
      </c>
      <c r="V9" s="312"/>
      <c r="W9" s="313">
        <f t="shared" ref="W9:W45" si="1">U9*$V$46</f>
        <v>0.94227230581425947</v>
      </c>
      <c r="X9" s="314">
        <f>$W$46*各種係数!H3</f>
        <v>0.61631584487963009</v>
      </c>
      <c r="Y9" s="313">
        <f>X9*各種係数!$E3</f>
        <v>0.22581641227205415</v>
      </c>
      <c r="Z9" s="315">
        <f t="array" ref="Z9:Z45">MMULT('逆行列係数表（開放型）(37部門)'!$C$4:$AM$40,$Y$9:$Y$45)</f>
        <v>0.38181385597026174</v>
      </c>
      <c r="AA9" s="306">
        <f>$Z9*各種係数!$F3</f>
        <v>0.18725632833123954</v>
      </c>
      <c r="AB9" s="307">
        <f>$Z9*各種係数!$G3</f>
        <v>7.4667847528701564E-2</v>
      </c>
      <c r="AC9" s="307">
        <f>$Z9*単位調整!$B$1*'雇用表(大分類）'!$M7</f>
        <v>9.7420182740180401</v>
      </c>
      <c r="AD9" s="308">
        <f>$Z9*単位調整!$B$1*'雇用表(大分類）'!$N7</f>
        <v>1.9610687037116499</v>
      </c>
      <c r="AE9" s="316"/>
      <c r="AF9" s="309">
        <f>S9+Z9</f>
        <v>7.6171292734209608</v>
      </c>
    </row>
    <row r="10" spans="1:32" ht="17.25" customHeight="1">
      <c r="A10" s="366" t="s">
        <v>6</v>
      </c>
      <c r="B10" s="367" t="s">
        <v>31</v>
      </c>
      <c r="C10" s="417">
        <f>計算過程1!S10</f>
        <v>0</v>
      </c>
      <c r="D10" s="379">
        <f>計算過程1!AA10</f>
        <v>8.5863802601329042E-3</v>
      </c>
      <c r="E10" s="320">
        <f>計算過程1!AG10</f>
        <v>8.5863802601329042E-3</v>
      </c>
      <c r="F10" s="124"/>
      <c r="G10" s="321">
        <f>計算過程2!C10</f>
        <v>0</v>
      </c>
      <c r="H10" s="418">
        <f>計算過程2!K10</f>
        <v>2.5181745893440165E-3</v>
      </c>
      <c r="I10" s="320">
        <f>計算過程2!I10</f>
        <v>2.5181745893440165E-3</v>
      </c>
      <c r="J10" s="124"/>
      <c r="K10" s="315">
        <f t="shared" ref="K10:K45" si="2">C10+G10</f>
        <v>0</v>
      </c>
      <c r="L10" s="124"/>
      <c r="M10" s="309">
        <f t="shared" ref="M10:M45" si="3">D10+H10</f>
        <v>1.110455484947692E-2</v>
      </c>
      <c r="N10" s="306">
        <f>計算過程1!AB10+計算過程2!L10</f>
        <v>6.7709615712406527E-3</v>
      </c>
      <c r="O10" s="307">
        <f>計算過程1!AC10+計算過程2!M10</f>
        <v>3.5085378684086674E-3</v>
      </c>
      <c r="P10" s="307">
        <f>計算過程1!AD10+計算過程2!N10</f>
        <v>9.8685110172165413E-2</v>
      </c>
      <c r="Q10" s="308">
        <f>計算過程1!AE10+計算過程2!O10</f>
        <v>9.6632733530803205E-2</v>
      </c>
      <c r="R10" s="124"/>
      <c r="S10" s="315">
        <f t="shared" si="0"/>
        <v>1.110455484947692E-2</v>
      </c>
      <c r="T10" s="124"/>
      <c r="U10" s="318">
        <f>S10*各種係数!G4</f>
        <v>3.5085378684086674E-3</v>
      </c>
      <c r="V10" s="319"/>
      <c r="W10" s="320">
        <f t="shared" si="1"/>
        <v>2.3364859812262436E-3</v>
      </c>
      <c r="X10" s="321">
        <f>$W$46*各種係数!H4</f>
        <v>-1.1020507233164601E-3</v>
      </c>
      <c r="Y10" s="320">
        <f>X10*各種係数!$E4</f>
        <v>-6.0406151535841898E-6</v>
      </c>
      <c r="Z10" s="315">
        <v>3.076372362292139E-3</v>
      </c>
      <c r="AA10" s="306">
        <f>$Z10*各種係数!$F4</f>
        <v>1.8758067591415513E-3</v>
      </c>
      <c r="AB10" s="307">
        <f>$Z10*各種係数!$G4</f>
        <v>9.7199474240394507E-4</v>
      </c>
      <c r="AC10" s="307">
        <f>$Z10*単位調整!$B$1*'雇用表(大分類）'!$M8</f>
        <v>2.7339425093452094E-2</v>
      </c>
      <c r="AD10" s="308">
        <f>$Z10*単位調整!$B$1*'雇用表(大分類）'!$N8</f>
        <v>2.6770840862739054E-2</v>
      </c>
      <c r="AE10" s="316"/>
      <c r="AF10" s="309">
        <f t="shared" ref="AF10:AF45" si="4">S10+Z10</f>
        <v>1.418092721176906E-2</v>
      </c>
    </row>
    <row r="11" spans="1:32" ht="17.25" customHeight="1">
      <c r="A11" s="366" t="s">
        <v>7</v>
      </c>
      <c r="B11" s="367" t="s">
        <v>52</v>
      </c>
      <c r="C11" s="417">
        <f>計算過程1!S11</f>
        <v>0</v>
      </c>
      <c r="D11" s="379">
        <f>計算過程1!AA11</f>
        <v>1.4162313832820832E-2</v>
      </c>
      <c r="E11" s="320">
        <f>計算過程1!AG11</f>
        <v>1.4162313832820832E-2</v>
      </c>
      <c r="F11" s="124"/>
      <c r="G11" s="321">
        <f>計算過程2!C11</f>
        <v>100</v>
      </c>
      <c r="H11" s="418">
        <f>計算過程2!K11</f>
        <v>0</v>
      </c>
      <c r="I11" s="320">
        <f>計算過程2!I11</f>
        <v>100</v>
      </c>
      <c r="J11" s="124"/>
      <c r="K11" s="315">
        <f t="shared" si="2"/>
        <v>100</v>
      </c>
      <c r="L11" s="124"/>
      <c r="M11" s="309">
        <f t="shared" si="3"/>
        <v>1.4162313832820832E-2</v>
      </c>
      <c r="N11" s="306">
        <f>計算過程1!AB11+計算過程2!L11</f>
        <v>5.0531674950511276E-3</v>
      </c>
      <c r="O11" s="307">
        <f>計算過程1!AC11+計算過程2!M11</f>
        <v>1.7110158908984841E-3</v>
      </c>
      <c r="P11" s="307">
        <f>計算過程1!AD11+計算過程2!N11</f>
        <v>4.1266983098094116E-2</v>
      </c>
      <c r="Q11" s="308">
        <f>計算過程1!AE11+計算過程2!O11</f>
        <v>3.9930570211861603E-2</v>
      </c>
      <c r="R11" s="124"/>
      <c r="S11" s="315">
        <f t="shared" si="0"/>
        <v>100.01416231383283</v>
      </c>
      <c r="T11" s="124"/>
      <c r="U11" s="318">
        <f>S11*各種係数!G5</f>
        <v>12.083182384878956</v>
      </c>
      <c r="V11" s="319"/>
      <c r="W11" s="320">
        <f t="shared" si="1"/>
        <v>8.0467098574240445</v>
      </c>
      <c r="X11" s="321">
        <f>$W$46*各種係数!H5</f>
        <v>5.9462321092884123</v>
      </c>
      <c r="Y11" s="320">
        <f>X11*各種係数!$E5</f>
        <v>1.388082414996044</v>
      </c>
      <c r="Z11" s="315">
        <v>1.5784596121811438</v>
      </c>
      <c r="AA11" s="306">
        <f>$Z11*各種係数!$F5</f>
        <v>0.56320039922008081</v>
      </c>
      <c r="AB11" s="307">
        <f>$Z11*各種係数!$G5</f>
        <v>0.19070114611670483</v>
      </c>
      <c r="AC11" s="307">
        <f>$Z11*単位調整!$B$1*'雇用表(大分類）'!$M9</f>
        <v>4.5994084657230969</v>
      </c>
      <c r="AD11" s="308">
        <f>$Z11*単位調整!$B$1*'雇用表(大分類）'!$N9</f>
        <v>4.4504586690290147</v>
      </c>
      <c r="AE11" s="316"/>
      <c r="AF11" s="309">
        <f t="shared" si="4"/>
        <v>101.59262192601398</v>
      </c>
    </row>
    <row r="12" spans="1:32" ht="17.25" customHeight="1">
      <c r="A12" s="366" t="s">
        <v>8</v>
      </c>
      <c r="B12" s="367" t="s">
        <v>32</v>
      </c>
      <c r="C12" s="417">
        <f>計算過程1!S12</f>
        <v>9.2378469375137863E-3</v>
      </c>
      <c r="D12" s="379">
        <f>計算過程1!AA12</f>
        <v>0.11670615002890519</v>
      </c>
      <c r="E12" s="320">
        <f>計算過程1!AG12</f>
        <v>0.12594399696641898</v>
      </c>
      <c r="F12" s="124"/>
      <c r="G12" s="321">
        <f>計算過程2!C12</f>
        <v>0</v>
      </c>
      <c r="H12" s="418">
        <f>計算過程2!K12</f>
        <v>3.8168243226448996E-2</v>
      </c>
      <c r="I12" s="320">
        <f>計算過程2!I12</f>
        <v>3.8168243226448996E-2</v>
      </c>
      <c r="J12" s="124"/>
      <c r="K12" s="315">
        <f t="shared" si="2"/>
        <v>9.2378469375137863E-3</v>
      </c>
      <c r="L12" s="124"/>
      <c r="M12" s="309">
        <f t="shared" si="3"/>
        <v>0.15487439325535418</v>
      </c>
      <c r="N12" s="306">
        <f>計算過程1!AB12+計算過程2!L12</f>
        <v>6.0471619917311523E-2</v>
      </c>
      <c r="O12" s="307">
        <f>計算過程1!AC12+計算過程2!M12</f>
        <v>4.3804689212420596E-2</v>
      </c>
      <c r="P12" s="307">
        <f>計算過程1!AD12+計算過程2!N12</f>
        <v>1.0329453682615097</v>
      </c>
      <c r="Q12" s="308">
        <f>計算過程1!AE12+計算過程2!O12</f>
        <v>0.95475292542990331</v>
      </c>
      <c r="R12" s="124"/>
      <c r="S12" s="315">
        <f t="shared" si="0"/>
        <v>0.16411224019286796</v>
      </c>
      <c r="T12" s="124"/>
      <c r="U12" s="318">
        <f>S12*各種係数!G6</f>
        <v>4.6417522784091184E-2</v>
      </c>
      <c r="V12" s="319"/>
      <c r="W12" s="320">
        <f t="shared" si="1"/>
        <v>3.0911421035187275E-2</v>
      </c>
      <c r="X12" s="321">
        <f>$W$46*各種係数!H6</f>
        <v>0.6577872782463996</v>
      </c>
      <c r="Y12" s="320">
        <f>X12*各種係数!$E6</f>
        <v>0.14079735291198467</v>
      </c>
      <c r="Z12" s="315">
        <v>0.17393318724620901</v>
      </c>
      <c r="AA12" s="306">
        <f>$Z12*各種係数!$F6</f>
        <v>6.7913238393240372E-2</v>
      </c>
      <c r="AB12" s="307">
        <f>$Z12*各種係数!$G6</f>
        <v>4.9195280452099803E-2</v>
      </c>
      <c r="AC12" s="307">
        <f>$Z12*単位調整!$B$1*'雇用表(大分類）'!$M10</f>
        <v>1.1600592995170447</v>
      </c>
      <c r="AD12" s="308">
        <f>$Z12*単位調整!$B$1*'雇用表(大分類）'!$N10</f>
        <v>1.0722445193303392</v>
      </c>
      <c r="AE12" s="316"/>
      <c r="AF12" s="309">
        <f t="shared" si="4"/>
        <v>0.33804542743907695</v>
      </c>
    </row>
    <row r="13" spans="1:32" ht="17.25" customHeight="1">
      <c r="A13" s="366" t="s">
        <v>9</v>
      </c>
      <c r="B13" s="367" t="s">
        <v>23</v>
      </c>
      <c r="C13" s="417">
        <f>計算過程1!S13</f>
        <v>4.1372052321042838E-2</v>
      </c>
      <c r="D13" s="379">
        <f>計算過程1!AA13</f>
        <v>1.7172792395378209</v>
      </c>
      <c r="E13" s="320">
        <f>計算過程1!AG13</f>
        <v>1.7586512918588637</v>
      </c>
      <c r="F13" s="124"/>
      <c r="G13" s="321">
        <f>計算過程2!C13</f>
        <v>0</v>
      </c>
      <c r="H13" s="418">
        <f>計算過程2!K13</f>
        <v>0.4975539609333034</v>
      </c>
      <c r="I13" s="320">
        <f>計算過程2!I13</f>
        <v>0.4975539609333034</v>
      </c>
      <c r="J13" s="124"/>
      <c r="K13" s="315">
        <f t="shared" si="2"/>
        <v>4.1372052321042838E-2</v>
      </c>
      <c r="L13" s="124"/>
      <c r="M13" s="309">
        <f t="shared" si="3"/>
        <v>2.2148332004711242</v>
      </c>
      <c r="N13" s="306">
        <f>計算過程1!AB13+計算過程2!L13</f>
        <v>0.91151155799545824</v>
      </c>
      <c r="O13" s="307">
        <f>計算過程1!AC13+計算過程2!M13</f>
        <v>0.43856728011630725</v>
      </c>
      <c r="P13" s="307">
        <f>計算過程1!AD13+計算過程2!N13</f>
        <v>8.7313304923038935</v>
      </c>
      <c r="Q13" s="308">
        <f>計算過程1!AE13+計算過程2!O13</f>
        <v>8.0679000594035255</v>
      </c>
      <c r="R13" s="124"/>
      <c r="S13" s="315">
        <f t="shared" si="0"/>
        <v>2.2562052527921672</v>
      </c>
      <c r="T13" s="124"/>
      <c r="U13" s="318">
        <f>S13*各種係数!G7</f>
        <v>0.44675951258573643</v>
      </c>
      <c r="V13" s="319"/>
      <c r="W13" s="320">
        <f t="shared" si="1"/>
        <v>0.29751633794093552</v>
      </c>
      <c r="X13" s="321">
        <f>$W$46*各種係数!H7</f>
        <v>8.8669917213724372E-2</v>
      </c>
      <c r="Y13" s="320">
        <f>X13*各種係数!$E7</f>
        <v>2.4135952541866287E-2</v>
      </c>
      <c r="Z13" s="315">
        <v>0.11588126640659471</v>
      </c>
      <c r="AA13" s="306">
        <f>$Z13*各種係数!$F7</f>
        <v>4.7690775839143836E-2</v>
      </c>
      <c r="AB13" s="307">
        <f>$Z13*各種係数!$G7</f>
        <v>2.2946076396887581E-2</v>
      </c>
      <c r="AC13" s="307">
        <f>$Z13*単位調整!$B$1*'雇用表(大分類）'!$M11</f>
        <v>0.45682791582114102</v>
      </c>
      <c r="AD13" s="308">
        <f>$Z13*単位調整!$B$1*'雇用表(大分類）'!$N11</f>
        <v>0.42211687811373411</v>
      </c>
      <c r="AE13" s="316"/>
      <c r="AF13" s="309">
        <f t="shared" si="4"/>
        <v>2.3720865191987621</v>
      </c>
    </row>
    <row r="14" spans="1:32" ht="17.25" customHeight="1">
      <c r="A14" s="366" t="s">
        <v>10</v>
      </c>
      <c r="B14" s="367" t="s">
        <v>33</v>
      </c>
      <c r="C14" s="417">
        <f>計算過程1!S14</f>
        <v>0</v>
      </c>
      <c r="D14" s="379">
        <f>計算過程1!AA14</f>
        <v>0.5500871353757365</v>
      </c>
      <c r="E14" s="320">
        <f>計算過程1!AG14</f>
        <v>0.5500871353757365</v>
      </c>
      <c r="F14" s="124"/>
      <c r="G14" s="321">
        <f>計算過程2!C14</f>
        <v>0</v>
      </c>
      <c r="H14" s="418">
        <f>計算過程2!K14</f>
        <v>0.6497355195738268</v>
      </c>
      <c r="I14" s="320">
        <f>計算過程2!I14</f>
        <v>0.6497355195738268</v>
      </c>
      <c r="J14" s="124"/>
      <c r="K14" s="315">
        <f t="shared" si="2"/>
        <v>0</v>
      </c>
      <c r="L14" s="124"/>
      <c r="M14" s="309">
        <f t="shared" si="3"/>
        <v>1.1998226549495632</v>
      </c>
      <c r="N14" s="306">
        <f>計算過程1!AB14+計算過程2!L14</f>
        <v>0.34079091505298886</v>
      </c>
      <c r="O14" s="307">
        <f>計算過程1!AC14+計算過程2!M14</f>
        <v>0.11144118759771635</v>
      </c>
      <c r="P14" s="307">
        <f>計算過程1!AD14+計算過程2!N14</f>
        <v>1.3837321606538078</v>
      </c>
      <c r="Q14" s="308">
        <f>計算過程1!AE14+計算過程2!O14</f>
        <v>1.3824025013066068</v>
      </c>
      <c r="R14" s="124"/>
      <c r="S14" s="315">
        <f t="shared" si="0"/>
        <v>1.1998226549495632</v>
      </c>
      <c r="T14" s="124"/>
      <c r="U14" s="318">
        <f>S14*各種係数!G8</f>
        <v>0.11144118759771633</v>
      </c>
      <c r="V14" s="319"/>
      <c r="W14" s="320">
        <f t="shared" si="1"/>
        <v>7.4213470773044965E-2</v>
      </c>
      <c r="X14" s="321">
        <f>$W$46*各種係数!H8</f>
        <v>0.45805714551681642</v>
      </c>
      <c r="Y14" s="320">
        <f>X14*各種係数!$E8</f>
        <v>0.20497520054986329</v>
      </c>
      <c r="Z14" s="315">
        <v>0.62550059163393368</v>
      </c>
      <c r="AA14" s="306">
        <f>$Z14*各種係数!$F8</f>
        <v>0.17766368897082957</v>
      </c>
      <c r="AB14" s="307">
        <f>$Z14*各種係数!$G8</f>
        <v>5.8097360045005986E-2</v>
      </c>
      <c r="AC14" s="307">
        <f>$Z14*単位調整!$B$1*'雇用表(大分類）'!$M12</f>
        <v>0.72137768159432036</v>
      </c>
      <c r="AD14" s="308">
        <f>$Z14*単位調整!$B$1*'雇用表(大分類）'!$N12</f>
        <v>0.72068449355947639</v>
      </c>
      <c r="AE14" s="316"/>
      <c r="AF14" s="309">
        <f t="shared" si="4"/>
        <v>1.8253232465834968</v>
      </c>
    </row>
    <row r="15" spans="1:32" ht="17.25" customHeight="1">
      <c r="A15" s="366" t="s">
        <v>11</v>
      </c>
      <c r="B15" s="367" t="s">
        <v>34</v>
      </c>
      <c r="C15" s="417">
        <f>計算過程1!S15</f>
        <v>0</v>
      </c>
      <c r="D15" s="379">
        <f>計算過程1!AA15</f>
        <v>1.2351106838152561</v>
      </c>
      <c r="E15" s="320">
        <f>計算過程1!AG15</f>
        <v>1.2351106838152561</v>
      </c>
      <c r="F15" s="124"/>
      <c r="G15" s="321">
        <f>計算過程2!C15</f>
        <v>0</v>
      </c>
      <c r="H15" s="418">
        <f>計算過程2!K15</f>
        <v>0.52702056147504728</v>
      </c>
      <c r="I15" s="320">
        <f>計算過程2!I15</f>
        <v>0.52702056147504728</v>
      </c>
      <c r="J15" s="124"/>
      <c r="K15" s="315">
        <f t="shared" si="2"/>
        <v>0</v>
      </c>
      <c r="L15" s="124"/>
      <c r="M15" s="309">
        <f t="shared" si="3"/>
        <v>1.7621312452903033</v>
      </c>
      <c r="N15" s="306">
        <f>計算過程1!AB15+計算過程2!L15</f>
        <v>0.78861017359738006</v>
      </c>
      <c r="O15" s="307">
        <f>計算過程1!AC15+計算過程2!M15</f>
        <v>2.6024092357073848E-2</v>
      </c>
      <c r="P15" s="307">
        <f>計算過程1!AD15+計算過程2!N15</f>
        <v>0.18277058388876091</v>
      </c>
      <c r="Q15" s="308">
        <f>計算過程1!AE15+計算過程2!O15</f>
        <v>0.18277058388876091</v>
      </c>
      <c r="R15" s="124"/>
      <c r="S15" s="315">
        <f t="shared" si="0"/>
        <v>1.7621312452903033</v>
      </c>
      <c r="T15" s="124"/>
      <c r="U15" s="318">
        <f>S15*各種係数!G9</f>
        <v>2.6024092357073848E-2</v>
      </c>
      <c r="V15" s="319"/>
      <c r="W15" s="320">
        <f t="shared" si="1"/>
        <v>1.7330560263845395E-2</v>
      </c>
      <c r="X15" s="321">
        <f>$W$46*各種係数!H9</f>
        <v>0.9134299243127677</v>
      </c>
      <c r="Y15" s="320">
        <f>X15*各種係数!$E9</f>
        <v>0.51454653017445673</v>
      </c>
      <c r="Z15" s="315">
        <v>0.78976749401284108</v>
      </c>
      <c r="AA15" s="306">
        <f>$Z15*各種係数!$F9</f>
        <v>0.35344624994287965</v>
      </c>
      <c r="AB15" s="307">
        <f>$Z15*各種係数!$G9</f>
        <v>1.166370680943174E-2</v>
      </c>
      <c r="AC15" s="307">
        <f>$Z15*単位調整!$B$1*'雇用表(大分類）'!$M13</f>
        <v>8.1915729264144588E-2</v>
      </c>
      <c r="AD15" s="308">
        <f>$Z15*単位調整!$B$1*'雇用表(大分類）'!$N13</f>
        <v>8.1915729264144588E-2</v>
      </c>
      <c r="AE15" s="316"/>
      <c r="AF15" s="309">
        <f t="shared" si="4"/>
        <v>2.5518987393031445</v>
      </c>
    </row>
    <row r="16" spans="1:32" ht="17.25" customHeight="1">
      <c r="A16" s="366" t="s">
        <v>12</v>
      </c>
      <c r="B16" s="367" t="s">
        <v>350</v>
      </c>
      <c r="C16" s="417">
        <f>計算過程1!S16</f>
        <v>0</v>
      </c>
      <c r="D16" s="379">
        <f>計算過程1!AA16</f>
        <v>0.60443507326311807</v>
      </c>
      <c r="E16" s="320">
        <f>計算過程1!AG16</f>
        <v>0.60443507326311807</v>
      </c>
      <c r="F16" s="124"/>
      <c r="G16" s="321">
        <f>計算過程2!C16</f>
        <v>0</v>
      </c>
      <c r="H16" s="418">
        <f>計算過程2!K16</f>
        <v>0.49202567257549135</v>
      </c>
      <c r="I16" s="320">
        <f>計算過程2!I16</f>
        <v>0.49202567257549135</v>
      </c>
      <c r="J16" s="124"/>
      <c r="K16" s="315">
        <f t="shared" si="2"/>
        <v>0</v>
      </c>
      <c r="L16" s="124"/>
      <c r="M16" s="309">
        <f t="shared" si="3"/>
        <v>1.0964607458386095</v>
      </c>
      <c r="N16" s="306">
        <f>計算過程1!AB16+計算過程2!L16</f>
        <v>0.5053955937964888</v>
      </c>
      <c r="O16" s="307">
        <f>計算過程1!AC16+計算過程2!M16</f>
        <v>0.27058612863543663</v>
      </c>
      <c r="P16" s="307">
        <f>計算過程1!AD16+計算過程2!N16</f>
        <v>4.4936537897932078</v>
      </c>
      <c r="Q16" s="308">
        <f>計算過程1!AE16+計算過程2!O16</f>
        <v>4.3665339390889075</v>
      </c>
      <c r="R16" s="124"/>
      <c r="S16" s="315">
        <f t="shared" si="0"/>
        <v>1.0964607458386095</v>
      </c>
      <c r="T16" s="124"/>
      <c r="U16" s="318">
        <f>S16*各種係数!G10</f>
        <v>0.27058612863543663</v>
      </c>
      <c r="V16" s="319"/>
      <c r="W16" s="320">
        <f t="shared" si="1"/>
        <v>0.18019491879041019</v>
      </c>
      <c r="X16" s="322">
        <f>$W$46*各種係数!H10</f>
        <v>0.13490485944466493</v>
      </c>
      <c r="Y16" s="320">
        <f>X16*各種係数!$E10</f>
        <v>3.9218639809129562E-2</v>
      </c>
      <c r="Z16" s="315">
        <v>0.11253884114025334</v>
      </c>
      <c r="AA16" s="306">
        <f>$Z16*各種係数!$F10</f>
        <v>5.1872932669145333E-2</v>
      </c>
      <c r="AB16" s="307">
        <f>$Z16*各種係数!$G10</f>
        <v>2.7772493872518237E-2</v>
      </c>
      <c r="AC16" s="307">
        <f>$Z16*単位調整!$B$1*'雇用表(大分類）'!$M14</f>
        <v>0.4612208799158159</v>
      </c>
      <c r="AD16" s="308">
        <f>$Z16*単位調整!$B$1*'雇用表(大分類）'!$N14</f>
        <v>0.44817351753783824</v>
      </c>
      <c r="AE16" s="316"/>
      <c r="AF16" s="309">
        <f t="shared" si="4"/>
        <v>1.2089995869788628</v>
      </c>
    </row>
    <row r="17" spans="1:32" ht="17.25" customHeight="1">
      <c r="A17" s="366" t="s">
        <v>13</v>
      </c>
      <c r="B17" s="367" t="s">
        <v>35</v>
      </c>
      <c r="C17" s="417">
        <f>計算過程1!S17</f>
        <v>0</v>
      </c>
      <c r="D17" s="379">
        <f>計算過程1!AA17</f>
        <v>2.2641797086114992</v>
      </c>
      <c r="E17" s="320">
        <f>計算過程1!AG17</f>
        <v>2.2641797086114992</v>
      </c>
      <c r="F17" s="124"/>
      <c r="G17" s="321">
        <f>計算過程2!C17</f>
        <v>0</v>
      </c>
      <c r="H17" s="418">
        <f>計算過程2!K17</f>
        <v>0.1026920304142768</v>
      </c>
      <c r="I17" s="320">
        <f>計算過程2!I17</f>
        <v>0.1026920304142768</v>
      </c>
      <c r="J17" s="124"/>
      <c r="K17" s="315">
        <f t="shared" si="2"/>
        <v>0</v>
      </c>
      <c r="L17" s="124"/>
      <c r="M17" s="309">
        <f t="shared" si="3"/>
        <v>2.3668717390257759</v>
      </c>
      <c r="N17" s="306">
        <f>計算過程1!AB17+計算過程2!L17</f>
        <v>1.1481093390164057</v>
      </c>
      <c r="O17" s="307">
        <f>計算過程1!AC17+計算過程2!M17</f>
        <v>0.49231422307435013</v>
      </c>
      <c r="P17" s="307">
        <f>計算過程1!AD17+計算過程2!N17</f>
        <v>8.4651594519018367</v>
      </c>
      <c r="Q17" s="308">
        <f>計算過程1!AE17+計算過程2!O17</f>
        <v>8.020167830553957</v>
      </c>
      <c r="R17" s="124"/>
      <c r="S17" s="315">
        <f t="shared" si="0"/>
        <v>2.3668717390257759</v>
      </c>
      <c r="T17" s="124"/>
      <c r="U17" s="318">
        <f>S17*各種係数!G11</f>
        <v>0.49231422307435013</v>
      </c>
      <c r="V17" s="319"/>
      <c r="W17" s="320">
        <f t="shared" si="1"/>
        <v>0.32785317522972385</v>
      </c>
      <c r="X17" s="322">
        <f>$W$46*各種係数!H11</f>
        <v>1.9431924434215229E-2</v>
      </c>
      <c r="Y17" s="320">
        <f>X17*各種係数!$E11</f>
        <v>7.9923370226086619E-3</v>
      </c>
      <c r="Z17" s="315">
        <v>2.8402362936103164E-2</v>
      </c>
      <c r="AA17" s="306">
        <f>$Z17*各種係数!$F11</f>
        <v>1.3777264563772096E-2</v>
      </c>
      <c r="AB17" s="307">
        <f>$Z17*各種係数!$G11</f>
        <v>5.9077503067905242E-3</v>
      </c>
      <c r="AC17" s="307">
        <f>$Z17*単位調整!$B$1*'雇用表(大分類）'!$M15</f>
        <v>0.10158156316652094</v>
      </c>
      <c r="AD17" s="308">
        <f>$Z17*単位調整!$B$1*'雇用表(大分類）'!$N15</f>
        <v>9.6241682122417668E-2</v>
      </c>
      <c r="AE17" s="316"/>
      <c r="AF17" s="309">
        <f t="shared" si="4"/>
        <v>2.3952741019618791</v>
      </c>
    </row>
    <row r="18" spans="1:32" ht="17.25" customHeight="1">
      <c r="A18" s="366" t="s">
        <v>14</v>
      </c>
      <c r="B18" s="367" t="s">
        <v>36</v>
      </c>
      <c r="C18" s="417">
        <f>計算過程1!S18</f>
        <v>0</v>
      </c>
      <c r="D18" s="379">
        <f>計算過程1!AA18</f>
        <v>5.3264950120522006</v>
      </c>
      <c r="E18" s="320">
        <f>計算過程1!AG18</f>
        <v>5.3264950120522006</v>
      </c>
      <c r="F18" s="124"/>
      <c r="G18" s="321">
        <f>計算過程2!C18</f>
        <v>0</v>
      </c>
      <c r="H18" s="418">
        <f>計算過程2!K18</f>
        <v>0.21055196556287367</v>
      </c>
      <c r="I18" s="320">
        <f>計算過程2!I18</f>
        <v>0.21055196556287367</v>
      </c>
      <c r="J18" s="124"/>
      <c r="K18" s="315">
        <f t="shared" si="2"/>
        <v>0</v>
      </c>
      <c r="L18" s="124"/>
      <c r="M18" s="309">
        <f t="shared" si="3"/>
        <v>5.5370469776150744</v>
      </c>
      <c r="N18" s="306">
        <f>計算過程1!AB18+計算過程2!L18</f>
        <v>0.78960796024393876</v>
      </c>
      <c r="O18" s="307">
        <f>計算過程1!AC18+計算過程2!M18</f>
        <v>0.3148843217686953</v>
      </c>
      <c r="P18" s="307">
        <f>計算過程1!AD18+計算過程2!N18</f>
        <v>3.8504178547412367</v>
      </c>
      <c r="Q18" s="308">
        <f>計算過程1!AE18+計算過程2!O18</f>
        <v>3.8201622967428559</v>
      </c>
      <c r="R18" s="124"/>
      <c r="S18" s="315">
        <f t="shared" si="0"/>
        <v>5.5370469776150744</v>
      </c>
      <c r="T18" s="124"/>
      <c r="U18" s="318">
        <f>S18*各種係数!G12</f>
        <v>0.3148843217686953</v>
      </c>
      <c r="V18" s="319"/>
      <c r="W18" s="320">
        <f t="shared" si="1"/>
        <v>0.2096949872324407</v>
      </c>
      <c r="X18" s="322">
        <f>$W$46*各種係数!H12</f>
        <v>-7.1783850393072161E-3</v>
      </c>
      <c r="Y18" s="320">
        <f>X18*各種係数!$E12</f>
        <v>-6.2587238911045451E-3</v>
      </c>
      <c r="Z18" s="315">
        <v>5.2966376945215311E-2</v>
      </c>
      <c r="AA18" s="306">
        <f>$Z18*各種係数!$F12</f>
        <v>7.5532450835800883E-3</v>
      </c>
      <c r="AB18" s="307">
        <f>$Z18*各種係数!$G12</f>
        <v>3.0121257320671817E-3</v>
      </c>
      <c r="AC18" s="307">
        <f>$Z18*単位調整!$B$1*'雇用表(大分類）'!$M16</f>
        <v>3.6832391763209155E-2</v>
      </c>
      <c r="AD18" s="308">
        <f>$Z18*単位調整!$B$1*'雇用表(大分類）'!$N16</f>
        <v>3.6542972638518932E-2</v>
      </c>
      <c r="AE18" s="316"/>
      <c r="AF18" s="309">
        <f t="shared" si="4"/>
        <v>5.5900133545602895</v>
      </c>
    </row>
    <row r="19" spans="1:32" ht="17.25" customHeight="1">
      <c r="A19" s="366" t="s">
        <v>15</v>
      </c>
      <c r="B19" s="367" t="s">
        <v>37</v>
      </c>
      <c r="C19" s="417">
        <f>計算過程1!S19</f>
        <v>0</v>
      </c>
      <c r="D19" s="379">
        <f>計算過程1!AA19</f>
        <v>0.12804008549567139</v>
      </c>
      <c r="E19" s="320">
        <f>計算過程1!AG19</f>
        <v>0.12804008549567139</v>
      </c>
      <c r="F19" s="124"/>
      <c r="G19" s="321">
        <f>計算過程2!C19</f>
        <v>0</v>
      </c>
      <c r="H19" s="418">
        <f>計算過程2!K19</f>
        <v>1.5444380422550537E-2</v>
      </c>
      <c r="I19" s="320">
        <f>計算過程2!I19</f>
        <v>1.5444380422550537E-2</v>
      </c>
      <c r="J19" s="124"/>
      <c r="K19" s="315">
        <f t="shared" si="2"/>
        <v>0</v>
      </c>
      <c r="L19" s="124"/>
      <c r="M19" s="309">
        <f t="shared" si="3"/>
        <v>0.14348446591822192</v>
      </c>
      <c r="N19" s="306">
        <f>計算過程1!AB19+計算過程2!L19</f>
        <v>2.895679811501807E-2</v>
      </c>
      <c r="O19" s="307">
        <f>計算過程1!AC19+計算過程2!M19</f>
        <v>6.4247841443338316E-3</v>
      </c>
      <c r="P19" s="307">
        <f>計算過程1!AD19+計算過程2!N19</f>
        <v>0.14051834093844692</v>
      </c>
      <c r="Q19" s="308">
        <f>計算過程1!AE19+計算過程2!O19</f>
        <v>0.1375783756498116</v>
      </c>
      <c r="R19" s="124"/>
      <c r="S19" s="315">
        <f t="shared" si="0"/>
        <v>0.14348446591822192</v>
      </c>
      <c r="T19" s="124"/>
      <c r="U19" s="318">
        <f>S19*各種係数!G13</f>
        <v>6.4247841443338316E-3</v>
      </c>
      <c r="V19" s="319"/>
      <c r="W19" s="320">
        <f t="shared" si="1"/>
        <v>4.2785395651007245E-3</v>
      </c>
      <c r="X19" s="322">
        <f>$W$46*各種係数!H13</f>
        <v>4.0407020987828515E-2</v>
      </c>
      <c r="Y19" s="320">
        <f>X19*各種係数!$E13</f>
        <v>4.0855257418643117E-3</v>
      </c>
      <c r="Z19" s="315">
        <v>7.4963198104117806E-3</v>
      </c>
      <c r="AA19" s="306">
        <f>$Z19*各種係数!$F13</f>
        <v>1.5128426479241439E-3</v>
      </c>
      <c r="AB19" s="307">
        <f>$Z19*各種係数!$G13</f>
        <v>3.3566167843032549E-4</v>
      </c>
      <c r="AC19" s="307">
        <f>$Z19*単位調整!$B$1*'雇用表(大分類）'!$M17</f>
        <v>7.3413551506226341E-3</v>
      </c>
      <c r="AD19" s="308">
        <f>$Z19*単位調整!$B$1*'雇用表(大分類）'!$N17</f>
        <v>7.1877571991365062E-3</v>
      </c>
      <c r="AE19" s="316"/>
      <c r="AF19" s="309">
        <f t="shared" si="4"/>
        <v>0.15098078572863372</v>
      </c>
    </row>
    <row r="20" spans="1:32" ht="17.25" customHeight="1">
      <c r="A20" s="366" t="s">
        <v>16</v>
      </c>
      <c r="B20" s="367" t="s">
        <v>38</v>
      </c>
      <c r="C20" s="417">
        <f>計算過程1!S20</f>
        <v>0.20587693036981983</v>
      </c>
      <c r="D20" s="379">
        <f>計算過程1!AA20</f>
        <v>3.5517242720908659</v>
      </c>
      <c r="E20" s="320">
        <f>計算過程1!AG20</f>
        <v>3.7576012024606857</v>
      </c>
      <c r="F20" s="124"/>
      <c r="G20" s="321">
        <f>計算過程2!C20</f>
        <v>0</v>
      </c>
      <c r="H20" s="418">
        <f>計算過程2!K20</f>
        <v>0.52937386796822228</v>
      </c>
      <c r="I20" s="320">
        <f>計算過程2!I20</f>
        <v>0.52937386796822228</v>
      </c>
      <c r="J20" s="124"/>
      <c r="K20" s="315">
        <f t="shared" si="2"/>
        <v>0.20587693036981983</v>
      </c>
      <c r="L20" s="124"/>
      <c r="M20" s="309">
        <f t="shared" si="3"/>
        <v>4.0810981400590887</v>
      </c>
      <c r="N20" s="306">
        <f>計算過程1!AB20+計算過程2!L20</f>
        <v>2.1848925338196818</v>
      </c>
      <c r="O20" s="307">
        <f>計算過程1!AC20+計算過程2!M20</f>
        <v>1.353404375571629</v>
      </c>
      <c r="P20" s="307">
        <f>計算過程1!AD20+計算過程2!N20</f>
        <v>24.339234102111703</v>
      </c>
      <c r="Q20" s="308">
        <f>計算過程1!AE20+計算過程2!O20</f>
        <v>22.812685247624806</v>
      </c>
      <c r="R20" s="124"/>
      <c r="S20" s="315">
        <f t="shared" si="0"/>
        <v>4.286975070428908</v>
      </c>
      <c r="T20" s="124"/>
      <c r="U20" s="318">
        <f>S20*各種係数!G14</f>
        <v>1.4216788274052563</v>
      </c>
      <c r="V20" s="319"/>
      <c r="W20" s="320">
        <f t="shared" si="1"/>
        <v>0.94675696105430684</v>
      </c>
      <c r="X20" s="322">
        <f>$W$46*各種係数!H14</f>
        <v>4.0708127742833007E-2</v>
      </c>
      <c r="Y20" s="320">
        <f>X20*各種係数!$E14</f>
        <v>1.5616685839637136E-2</v>
      </c>
      <c r="Z20" s="315">
        <v>6.0594022704955945E-2</v>
      </c>
      <c r="AA20" s="306">
        <f>$Z20*各種係数!$F14</f>
        <v>3.2440148033353024E-2</v>
      </c>
      <c r="AB20" s="307">
        <f>$Z20*各種係数!$G14</f>
        <v>2.0094644296200791E-2</v>
      </c>
      <c r="AC20" s="307">
        <f>$Z20*単位調整!$B$1*'雇用表(大分類）'!$M18</f>
        <v>0.3613762897118768</v>
      </c>
      <c r="AD20" s="308">
        <f>$Z20*単位調整!$B$1*'雇用表(大分類）'!$N18</f>
        <v>0.33871088624092177</v>
      </c>
      <c r="AE20" s="316"/>
      <c r="AF20" s="309">
        <f t="shared" si="4"/>
        <v>4.3475690931338642</v>
      </c>
    </row>
    <row r="21" spans="1:32" ht="17.25" customHeight="1">
      <c r="A21" s="366" t="s">
        <v>17</v>
      </c>
      <c r="B21" s="367" t="s">
        <v>292</v>
      </c>
      <c r="C21" s="417">
        <f>計算過程1!S21</f>
        <v>0.64555061463952501</v>
      </c>
      <c r="D21" s="379">
        <f>計算過程1!AA21</f>
        <v>0.1758158844420396</v>
      </c>
      <c r="E21" s="320">
        <f>計算過程1!AG21</f>
        <v>0.82136649908156456</v>
      </c>
      <c r="F21" s="124"/>
      <c r="G21" s="321">
        <f>計算過程2!C21</f>
        <v>0</v>
      </c>
      <c r="H21" s="418">
        <f>計算過程2!K21</f>
        <v>7.4932883127822678E-3</v>
      </c>
      <c r="I21" s="320">
        <f>計算過程2!I21</f>
        <v>7.4932883127822678E-3</v>
      </c>
      <c r="J21" s="124"/>
      <c r="K21" s="315">
        <f t="shared" si="2"/>
        <v>0.64555061463952501</v>
      </c>
      <c r="L21" s="124"/>
      <c r="M21" s="309">
        <f t="shared" si="3"/>
        <v>0.18330917275482186</v>
      </c>
      <c r="N21" s="306">
        <f>計算過程1!AB21+計算過程2!L21</f>
        <v>8.8033977449402487E-2</v>
      </c>
      <c r="O21" s="307">
        <f>計算過程1!AC21+計算過程2!M21</f>
        <v>4.7211978510419764E-2</v>
      </c>
      <c r="P21" s="307">
        <f>計算過程1!AD21+計算過程2!N21</f>
        <v>0.73246339533483906</v>
      </c>
      <c r="Q21" s="308">
        <f>計算過程1!AE21+計算過程2!O21</f>
        <v>0.70991258686988945</v>
      </c>
      <c r="R21" s="124"/>
      <c r="S21" s="315">
        <f t="shared" si="0"/>
        <v>0.82885978739434685</v>
      </c>
      <c r="T21" s="124"/>
      <c r="U21" s="318">
        <f>S21*各種係数!G15</f>
        <v>0.21347600822438192</v>
      </c>
      <c r="V21" s="319"/>
      <c r="W21" s="320">
        <f t="shared" si="1"/>
        <v>0.14216283798317245</v>
      </c>
      <c r="X21" s="322">
        <f>$W$46*各種係数!H15</f>
        <v>2.9824624083195457E-3</v>
      </c>
      <c r="Y21" s="320">
        <f>X21*各種係数!$E15</f>
        <v>5.0870437539876385E-4</v>
      </c>
      <c r="Z21" s="315">
        <v>7.2759800394676674E-3</v>
      </c>
      <c r="AA21" s="306">
        <f>$Z21*各種係数!$F15</f>
        <v>3.4942793810625078E-3</v>
      </c>
      <c r="AB21" s="307">
        <f>$Z21*各種係数!$G15</f>
        <v>1.8739564862094698E-3</v>
      </c>
      <c r="AC21" s="307">
        <f>$Z21*単位調整!$B$1*'雇用表(大分類）'!$M19</f>
        <v>2.9073226200333813E-2</v>
      </c>
      <c r="AD21" s="308">
        <f>$Z21*単位調整!$B$1*'雇用表(大分類）'!$N19</f>
        <v>2.8178130609649493E-2</v>
      </c>
      <c r="AE21" s="316"/>
      <c r="AF21" s="309">
        <f t="shared" si="4"/>
        <v>0.83613576743381457</v>
      </c>
    </row>
    <row r="22" spans="1:32" ht="17.25" customHeight="1">
      <c r="A22" s="366" t="s">
        <v>18</v>
      </c>
      <c r="B22" s="367" t="s">
        <v>293</v>
      </c>
      <c r="C22" s="417">
        <f>計算過程1!S22</f>
        <v>1.8456668627387818</v>
      </c>
      <c r="D22" s="379">
        <f>計算過程1!AA22</f>
        <v>0.18289603551653494</v>
      </c>
      <c r="E22" s="320">
        <f>計算過程1!AG22</f>
        <v>2.0285628982553168</v>
      </c>
      <c r="F22" s="124"/>
      <c r="G22" s="321">
        <f>計算過程2!C22</f>
        <v>0</v>
      </c>
      <c r="H22" s="418">
        <f>計算過程2!K22</f>
        <v>1.9241345653172131E-2</v>
      </c>
      <c r="I22" s="320">
        <f>計算過程2!I22</f>
        <v>1.9241345653172131E-2</v>
      </c>
      <c r="J22" s="124"/>
      <c r="K22" s="315">
        <f t="shared" si="2"/>
        <v>1.8456668627387818</v>
      </c>
      <c r="L22" s="124"/>
      <c r="M22" s="309">
        <f t="shared" si="3"/>
        <v>0.20213738116970706</v>
      </c>
      <c r="N22" s="306">
        <f>計算過程1!AB22+計算過程2!L22</f>
        <v>9.992116380021733E-2</v>
      </c>
      <c r="O22" s="307">
        <f>計算過程1!AC22+計算過程2!M22</f>
        <v>5.9632424500212659E-2</v>
      </c>
      <c r="P22" s="307">
        <f>計算過程1!AD22+計算過程2!N22</f>
        <v>0.89904272385395145</v>
      </c>
      <c r="Q22" s="308">
        <f>計算過程1!AE22+計算過程2!O22</f>
        <v>0.87654219866500604</v>
      </c>
      <c r="R22" s="124"/>
      <c r="S22" s="315">
        <f t="shared" si="0"/>
        <v>2.0478042439084887</v>
      </c>
      <c r="T22" s="124"/>
      <c r="U22" s="318">
        <f>S22*各種係数!G16</f>
        <v>0.60412147055355558</v>
      </c>
      <c r="V22" s="319"/>
      <c r="W22" s="320">
        <f t="shared" si="1"/>
        <v>0.40231042099208558</v>
      </c>
      <c r="X22" s="322">
        <f>$W$46*各種係数!H16</f>
        <v>4.6671547025697082E-4</v>
      </c>
      <c r="Y22" s="320">
        <f>X22*各種係数!$E16</f>
        <v>1.4587298251075731E-4</v>
      </c>
      <c r="Z22" s="315">
        <v>1.2854449340563456E-2</v>
      </c>
      <c r="AA22" s="306">
        <f>$Z22*各種係数!$F16</f>
        <v>6.3542504146804762E-3</v>
      </c>
      <c r="AB22" s="307">
        <f>$Z22*各種係数!$G16</f>
        <v>3.792183194207896E-3</v>
      </c>
      <c r="AC22" s="307">
        <f>$Z22*単位調整!$B$1*'雇用表(大分類）'!$M20</f>
        <v>5.7172498633888125E-2</v>
      </c>
      <c r="AD22" s="308">
        <f>$Z22*単位調整!$B$1*'雇用表(大分類）'!$N20</f>
        <v>5.5741630877000826E-2</v>
      </c>
      <c r="AE22" s="316"/>
      <c r="AF22" s="309">
        <f t="shared" si="4"/>
        <v>2.060658693249052</v>
      </c>
    </row>
    <row r="23" spans="1:32" ht="17.25" customHeight="1">
      <c r="A23" s="366" t="s">
        <v>19</v>
      </c>
      <c r="B23" s="367" t="s">
        <v>294</v>
      </c>
      <c r="C23" s="417">
        <f>計算過程1!S23</f>
        <v>0.18480226535838129</v>
      </c>
      <c r="D23" s="379">
        <f>計算過程1!AA23</f>
        <v>2.6160340594866285E-2</v>
      </c>
      <c r="E23" s="320">
        <f>計算過程1!AG23</f>
        <v>0.21096260595324756</v>
      </c>
      <c r="F23" s="124"/>
      <c r="G23" s="321">
        <f>計算過程2!C23</f>
        <v>0</v>
      </c>
      <c r="H23" s="418">
        <f>計算過程2!K23</f>
        <v>4.539159942700371E-3</v>
      </c>
      <c r="I23" s="320">
        <f>計算過程2!I23</f>
        <v>4.539159942700371E-3</v>
      </c>
      <c r="J23" s="124"/>
      <c r="K23" s="315">
        <f t="shared" si="2"/>
        <v>0.18480226535838129</v>
      </c>
      <c r="L23" s="124"/>
      <c r="M23" s="309">
        <f t="shared" si="3"/>
        <v>3.0699500537566655E-2</v>
      </c>
      <c r="N23" s="306">
        <f>計算過程1!AB23+計算過程2!L23</f>
        <v>1.3756517876792516E-2</v>
      </c>
      <c r="O23" s="307">
        <f>計算過程1!AC23+計算過程2!M23</f>
        <v>1.2085287356217715E-2</v>
      </c>
      <c r="P23" s="307">
        <f>計算過程1!AD23+計算過程2!N23</f>
        <v>2.0102610459791937E-2</v>
      </c>
      <c r="Q23" s="308">
        <f>計算過程1!AE23+計算過程2!O23</f>
        <v>2.0002097407492973E-2</v>
      </c>
      <c r="R23" s="124"/>
      <c r="S23" s="315">
        <f t="shared" si="0"/>
        <v>0.21550176589594794</v>
      </c>
      <c r="T23" s="124"/>
      <c r="U23" s="318">
        <f>S23*各種係数!G17</f>
        <v>8.4835281389608025E-2</v>
      </c>
      <c r="V23" s="319"/>
      <c r="W23" s="320">
        <f t="shared" si="1"/>
        <v>5.6495455689667629E-2</v>
      </c>
      <c r="X23" s="322">
        <f>$W$46*各種係数!H17</f>
        <v>9.7648920647958482E-3</v>
      </c>
      <c r="Y23" s="320">
        <f>X23*各種係数!$E17</f>
        <v>1.7051466169758494E-3</v>
      </c>
      <c r="Z23" s="315">
        <v>1.430336839100398E-2</v>
      </c>
      <c r="AA23" s="306">
        <f>$Z23*各種係数!$F17</f>
        <v>6.4093727755738751E-3</v>
      </c>
      <c r="AB23" s="307">
        <f>$Z23*各種係数!$G17</f>
        <v>5.6307208306401336E-3</v>
      </c>
      <c r="AC23" s="307">
        <f>$Z23*単位調整!$B$1*'雇用表(大分類）'!$M21</f>
        <v>9.3661146921722831E-3</v>
      </c>
      <c r="AD23" s="308">
        <f>$Z23*単位調整!$B$1*'雇用表(大分類）'!$N21</f>
        <v>9.3192841187114198E-3</v>
      </c>
      <c r="AE23" s="316"/>
      <c r="AF23" s="309">
        <f t="shared" si="4"/>
        <v>0.22980513428695193</v>
      </c>
    </row>
    <row r="24" spans="1:32" ht="17.25" customHeight="1">
      <c r="A24" s="366" t="s">
        <v>20</v>
      </c>
      <c r="B24" s="367" t="s">
        <v>53</v>
      </c>
      <c r="C24" s="417">
        <f>計算過程1!S24</f>
        <v>0</v>
      </c>
      <c r="D24" s="379">
        <f>計算過程1!AA24</f>
        <v>9.7201532776996585E-2</v>
      </c>
      <c r="E24" s="320">
        <f>計算過程1!AG24</f>
        <v>9.7201532776996585E-2</v>
      </c>
      <c r="F24" s="124"/>
      <c r="G24" s="321">
        <f>計算過程2!C24</f>
        <v>0</v>
      </c>
      <c r="H24" s="418">
        <f>計算過程2!K24</f>
        <v>1.524438216254057E-2</v>
      </c>
      <c r="I24" s="320">
        <f>計算過程2!I24</f>
        <v>1.524438216254057E-2</v>
      </c>
      <c r="J24" s="124"/>
      <c r="K24" s="315">
        <f t="shared" si="2"/>
        <v>0</v>
      </c>
      <c r="L24" s="124"/>
      <c r="M24" s="309">
        <f t="shared" si="3"/>
        <v>0.11244591493953715</v>
      </c>
      <c r="N24" s="306">
        <f>計算過程1!AB24+計算過程2!L24</f>
        <v>4.2550612647878884E-2</v>
      </c>
      <c r="O24" s="307">
        <f>計算過程1!AC24+計算過程2!M24</f>
        <v>2.8621450207918946E-2</v>
      </c>
      <c r="P24" s="307">
        <f>計算過程1!AD24+計算過程2!N24</f>
        <v>7.517909067895287E-2</v>
      </c>
      <c r="Q24" s="308">
        <f>計算過程1!AE24+計算過程2!O24</f>
        <v>7.4647789684755328E-2</v>
      </c>
      <c r="R24" s="124"/>
      <c r="S24" s="315">
        <f t="shared" si="0"/>
        <v>0.11244591493953715</v>
      </c>
      <c r="T24" s="124"/>
      <c r="U24" s="318">
        <f>S24*各種係数!G18</f>
        <v>2.8621450207918942E-2</v>
      </c>
      <c r="V24" s="319"/>
      <c r="W24" s="320">
        <f t="shared" si="1"/>
        <v>1.9060252356204083E-2</v>
      </c>
      <c r="X24" s="322">
        <f>$W$46*各種係数!H18</f>
        <v>9.5827224780181269E-3</v>
      </c>
      <c r="Y24" s="320">
        <f>X24*各種係数!$E18</f>
        <v>2.1206376440508273E-3</v>
      </c>
      <c r="Z24" s="315">
        <v>1.4873665775761229E-2</v>
      </c>
      <c r="AA24" s="306">
        <f>$Z24*各種係数!$F18</f>
        <v>5.6283377783775818E-3</v>
      </c>
      <c r="AB24" s="307">
        <f>$Z24*各種係数!$G18</f>
        <v>3.7858723870856734E-3</v>
      </c>
      <c r="AC24" s="307">
        <f>$Z24*単位調整!$B$1*'雇用表(大分類）'!$M22</f>
        <v>9.9442355792618009E-3</v>
      </c>
      <c r="AD24" s="308">
        <f>$Z24*単位調整!$B$1*'雇用表(大分類）'!$N22</f>
        <v>9.8739582960161339E-3</v>
      </c>
      <c r="AE24" s="316"/>
      <c r="AF24" s="309">
        <f t="shared" si="4"/>
        <v>0.12731958071529839</v>
      </c>
    </row>
    <row r="25" spans="1:32" ht="17.25" customHeight="1">
      <c r="A25" s="366" t="s">
        <v>21</v>
      </c>
      <c r="B25" s="367" t="s">
        <v>29</v>
      </c>
      <c r="C25" s="417">
        <f>計算過程1!S25</f>
        <v>0.17353716610607284</v>
      </c>
      <c r="D25" s="379">
        <f>計算過程1!AA25</f>
        <v>8.5022119236338164E-2</v>
      </c>
      <c r="E25" s="320">
        <f>計算過程1!AG25</f>
        <v>0.25855928534241102</v>
      </c>
      <c r="F25" s="124"/>
      <c r="G25" s="321">
        <f>計算過程2!C25</f>
        <v>0</v>
      </c>
      <c r="H25" s="418">
        <f>計算過程2!K25</f>
        <v>2.6562925239677969E-3</v>
      </c>
      <c r="I25" s="320">
        <f>計算過程2!I25</f>
        <v>2.6562925239677969E-3</v>
      </c>
      <c r="J25" s="124"/>
      <c r="K25" s="315">
        <f t="shared" si="2"/>
        <v>0.17353716610607284</v>
      </c>
      <c r="L25" s="124"/>
      <c r="M25" s="309">
        <f t="shared" si="3"/>
        <v>8.7678411760305955E-2</v>
      </c>
      <c r="N25" s="306">
        <f>計算過程1!AB25+計算過程2!L25</f>
        <v>2.8475943733911033E-2</v>
      </c>
      <c r="O25" s="307">
        <f>計算過程1!AC25+計算過程2!M25</f>
        <v>1.7619507203163652E-2</v>
      </c>
      <c r="P25" s="307">
        <f>計算過程1!AD25+計算過程2!N25</f>
        <v>0.44285193958306879</v>
      </c>
      <c r="Q25" s="308">
        <f>計算過程1!AE25+計算過程2!O25</f>
        <v>0.44168500430089996</v>
      </c>
      <c r="R25" s="124"/>
      <c r="S25" s="315">
        <f t="shared" si="0"/>
        <v>0.26121557786637883</v>
      </c>
      <c r="T25" s="124"/>
      <c r="U25" s="318">
        <f>S25*各種係数!G19</f>
        <v>5.2492850445072396E-2</v>
      </c>
      <c r="V25" s="319"/>
      <c r="W25" s="320">
        <f t="shared" si="1"/>
        <v>3.4957242526541699E-2</v>
      </c>
      <c r="X25" s="322">
        <f>$W$46*各種係数!H19</f>
        <v>0.38875441478498141</v>
      </c>
      <c r="Y25" s="320">
        <f>X25*各種係数!$E19</f>
        <v>3.0086108935561164E-2</v>
      </c>
      <c r="Z25" s="315">
        <v>3.3294022718706767E-2</v>
      </c>
      <c r="AA25" s="306">
        <f>$Z25*各種係数!$F19</f>
        <v>1.081313744830705E-2</v>
      </c>
      <c r="AB25" s="307">
        <f>$Z25*各種係数!$G19</f>
        <v>6.6906352582920131E-3</v>
      </c>
      <c r="AC25" s="307">
        <f>$Z25*単位調整!$B$1*'雇用表(大分類）'!$M23</f>
        <v>0.16816365900661928</v>
      </c>
      <c r="AD25" s="308">
        <f>$Z25*単位調整!$B$1*'雇用表(大分類）'!$N23</f>
        <v>0.16772054001055442</v>
      </c>
      <c r="AE25" s="316"/>
      <c r="AF25" s="309">
        <f t="shared" si="4"/>
        <v>0.29450960058508557</v>
      </c>
    </row>
    <row r="26" spans="1:32" ht="17.25" customHeight="1">
      <c r="A26" s="366" t="s">
        <v>56</v>
      </c>
      <c r="B26" s="367" t="s">
        <v>351</v>
      </c>
      <c r="C26" s="417">
        <f>計算過程1!S26</f>
        <v>2.9252218081013557E-2</v>
      </c>
      <c r="D26" s="379">
        <f>計算過程1!AA26</f>
        <v>3.6666832510077818E-3</v>
      </c>
      <c r="E26" s="320">
        <f>計算過程1!AG26</f>
        <v>3.2918901332021341E-2</v>
      </c>
      <c r="F26" s="124"/>
      <c r="G26" s="321">
        <f>計算過程2!C26</f>
        <v>0</v>
      </c>
      <c r="H26" s="418">
        <f>計算過程2!K26</f>
        <v>2.1224184166741464E-4</v>
      </c>
      <c r="I26" s="320">
        <f>計算過程2!I26</f>
        <v>2.1224184166741464E-4</v>
      </c>
      <c r="J26" s="124"/>
      <c r="K26" s="315">
        <f t="shared" si="2"/>
        <v>2.9252218081013557E-2</v>
      </c>
      <c r="L26" s="124"/>
      <c r="M26" s="309">
        <f t="shared" si="3"/>
        <v>3.8789250926751966E-3</v>
      </c>
      <c r="N26" s="306">
        <f>計算過程1!AB26+計算過程2!L26</f>
        <v>1.7359068970930073E-3</v>
      </c>
      <c r="O26" s="307">
        <f>計算過程1!AC26+計算過程2!M26</f>
        <v>1.6608685009478208E-3</v>
      </c>
      <c r="P26" s="307">
        <f>計算過程1!AD26+計算過程2!N26</f>
        <v>0.35900832663193233</v>
      </c>
      <c r="Q26" s="308">
        <f>計算過程1!AE26+計算過程2!O26</f>
        <v>0.3454006174802306</v>
      </c>
      <c r="R26" s="124"/>
      <c r="S26" s="315">
        <f t="shared" si="0"/>
        <v>3.3131143173688753E-2</v>
      </c>
      <c r="T26" s="124"/>
      <c r="U26" s="318">
        <f>S26*各種係数!G20</f>
        <v>1.4186010501074589E-2</v>
      </c>
      <c r="V26" s="319"/>
      <c r="W26" s="320">
        <f t="shared" si="1"/>
        <v>9.4470733702875752E-3</v>
      </c>
      <c r="X26" s="322">
        <f>$W$46*各種係数!H20</f>
        <v>0.65730249637084237</v>
      </c>
      <c r="Y26" s="320">
        <f>X26*各種係数!$E20</f>
        <v>1.1710680302625958E-2</v>
      </c>
      <c r="Z26" s="315">
        <v>1.189872856831844E-2</v>
      </c>
      <c r="AA26" s="306">
        <f>$Z26*各種係数!$F20</f>
        <v>5.3249507260106155E-3</v>
      </c>
      <c r="AB26" s="307">
        <f>$Z26*各種係数!$G20</f>
        <v>5.0947680113148435E-3</v>
      </c>
      <c r="AC26" s="307">
        <f>$Z26*単位調整!$B$1*'雇用表(大分類）'!$M24</f>
        <v>1.1012696894885015</v>
      </c>
      <c r="AD26" s="308">
        <f>$Z26*単位調整!$B$1*'雇用表(大分類）'!$N24</f>
        <v>1.0595276001817311</v>
      </c>
      <c r="AE26" s="316"/>
      <c r="AF26" s="309">
        <f t="shared" si="4"/>
        <v>4.5029871742007191E-2</v>
      </c>
    </row>
    <row r="27" spans="1:32" ht="17.25" customHeight="1">
      <c r="A27" s="366" t="s">
        <v>22</v>
      </c>
      <c r="B27" s="367" t="s">
        <v>39</v>
      </c>
      <c r="C27" s="417">
        <f>計算過程1!S27</f>
        <v>0.45929168451538888</v>
      </c>
      <c r="D27" s="379">
        <f>計算過程1!AA27</f>
        <v>0.26864125172587167</v>
      </c>
      <c r="E27" s="320">
        <f>計算過程1!AG27</f>
        <v>0.72793293624126054</v>
      </c>
      <c r="F27" s="124"/>
      <c r="G27" s="321">
        <f>計算過程2!C27</f>
        <v>0</v>
      </c>
      <c r="H27" s="418">
        <f>計算過程2!K27</f>
        <v>5.7608492742031205E-2</v>
      </c>
      <c r="I27" s="320">
        <f>計算過程2!I27</f>
        <v>5.7608492742031205E-2</v>
      </c>
      <c r="J27" s="124"/>
      <c r="K27" s="315">
        <f t="shared" si="2"/>
        <v>0.45929168451538888</v>
      </c>
      <c r="L27" s="124"/>
      <c r="M27" s="309">
        <f t="shared" si="3"/>
        <v>0.32624974446790289</v>
      </c>
      <c r="N27" s="306">
        <f>計算過程1!AB27+計算過程2!L27</f>
        <v>7.757420232418516E-2</v>
      </c>
      <c r="O27" s="307">
        <f>計算過程1!AC27+計算過程2!M27</f>
        <v>5.8150211455213374E-2</v>
      </c>
      <c r="P27" s="307">
        <f>計算過程1!AD27+計算過程2!N27</f>
        <v>0.76903192915892449</v>
      </c>
      <c r="Q27" s="308">
        <f>計算過程1!AE27+計算過程2!O27</f>
        <v>0.75303999206924865</v>
      </c>
      <c r="R27" s="124"/>
      <c r="S27" s="315">
        <f t="shared" si="0"/>
        <v>0.78554142898329171</v>
      </c>
      <c r="T27" s="124"/>
      <c r="U27" s="318">
        <f>S27*各種係数!G21</f>
        <v>0.14001359687410553</v>
      </c>
      <c r="V27" s="319"/>
      <c r="W27" s="320">
        <f t="shared" si="1"/>
        <v>9.3241064667712328E-2</v>
      </c>
      <c r="X27" s="322">
        <f>$W$46*各種係数!H21</f>
        <v>0.38561838793160952</v>
      </c>
      <c r="Y27" s="320">
        <f>X27*各種係数!$E21</f>
        <v>0.13036885312679833</v>
      </c>
      <c r="Z27" s="315">
        <v>0.18627824814590055</v>
      </c>
      <c r="AA27" s="306">
        <f>$Z27*各種係数!$F21</f>
        <v>4.4292407136847636E-2</v>
      </c>
      <c r="AB27" s="307">
        <f>$Z27*各種係数!$G21</f>
        <v>3.3201924914477633E-2</v>
      </c>
      <c r="AC27" s="307">
        <f>$Z27*単位調整!$B$1*'雇用表(大分類）'!$M25</f>
        <v>0.4390928206415205</v>
      </c>
      <c r="AD27" s="308">
        <f>$Z27*単位調整!$B$1*'雇用表(大分類）'!$N25</f>
        <v>0.42996193218555312</v>
      </c>
      <c r="AE27" s="316"/>
      <c r="AF27" s="309">
        <f t="shared" si="4"/>
        <v>0.97181967712919226</v>
      </c>
    </row>
    <row r="28" spans="1:32" ht="17.25" customHeight="1">
      <c r="A28" s="366" t="s">
        <v>77</v>
      </c>
      <c r="B28" s="367" t="s">
        <v>27</v>
      </c>
      <c r="C28" s="417">
        <f>計算過程1!S28</f>
        <v>0.27425339295406309</v>
      </c>
      <c r="D28" s="379">
        <f>計算過程1!AA28</f>
        <v>0.36971147548835492</v>
      </c>
      <c r="E28" s="320">
        <f>計算過程1!AG28</f>
        <v>0.64396486844241796</v>
      </c>
      <c r="F28" s="124"/>
      <c r="G28" s="321">
        <f>計算過程2!C28</f>
        <v>0</v>
      </c>
      <c r="H28" s="418">
        <f>計算過程2!K28</f>
        <v>0.3578052557599013</v>
      </c>
      <c r="I28" s="320">
        <f>計算過程2!I28</f>
        <v>0.3578052557599013</v>
      </c>
      <c r="J28" s="124"/>
      <c r="K28" s="315">
        <f t="shared" si="2"/>
        <v>0.27425339295406309</v>
      </c>
      <c r="L28" s="124"/>
      <c r="M28" s="309">
        <f t="shared" si="3"/>
        <v>0.72751673124825622</v>
      </c>
      <c r="N28" s="306">
        <f>計算過程1!AB28+計算過程2!L28</f>
        <v>0.35638897447707424</v>
      </c>
      <c r="O28" s="307">
        <f>計算過程1!AC28+計算過程2!M28</f>
        <v>0.20277705316515143</v>
      </c>
      <c r="P28" s="307">
        <f>計算過程1!AD28+計算過程2!N28</f>
        <v>4.9372275821291272</v>
      </c>
      <c r="Q28" s="308">
        <f>計算過程1!AE28+計算過程2!O28</f>
        <v>4.1931095509340102</v>
      </c>
      <c r="R28" s="124"/>
      <c r="S28" s="315">
        <f t="shared" si="0"/>
        <v>1.0017701242023191</v>
      </c>
      <c r="T28" s="124"/>
      <c r="U28" s="318">
        <f>S28*各種係数!G22</f>
        <v>0.27921831211510145</v>
      </c>
      <c r="V28" s="319"/>
      <c r="W28" s="320">
        <f t="shared" si="1"/>
        <v>0.18594346033223413</v>
      </c>
      <c r="X28" s="322">
        <f>$W$46*各種係数!H22</f>
        <v>0.40465736805054392</v>
      </c>
      <c r="Y28" s="320">
        <f>X28*各種係数!$E22</f>
        <v>0.18835445968253298</v>
      </c>
      <c r="Z28" s="315">
        <v>0.3182059855109145</v>
      </c>
      <c r="AA28" s="306">
        <f>$Z28*各種係数!$F22</f>
        <v>0.15587972066858688</v>
      </c>
      <c r="AB28" s="307">
        <f>$Z28*各種係数!$G22</f>
        <v>8.8691942425442011E-2</v>
      </c>
      <c r="AC28" s="307">
        <f>$Z28*単位調整!$B$1*'雇用表(大分類）'!$M26</f>
        <v>2.1594766154277831</v>
      </c>
      <c r="AD28" s="308">
        <f>$Z28*単位調整!$B$1*'雇用表(大分類）'!$N26</f>
        <v>1.8340094456946319</v>
      </c>
      <c r="AE28" s="316"/>
      <c r="AF28" s="309">
        <f t="shared" si="4"/>
        <v>1.3199761097132336</v>
      </c>
    </row>
    <row r="29" spans="1:32" ht="17.25" customHeight="1">
      <c r="A29" s="366" t="s">
        <v>80</v>
      </c>
      <c r="B29" s="367" t="s">
        <v>30</v>
      </c>
      <c r="C29" s="417">
        <f>計算過程1!S29</f>
        <v>107.97673218557958</v>
      </c>
      <c r="D29" s="379">
        <f>計算過程1!AA29</f>
        <v>0.41620437602922694</v>
      </c>
      <c r="E29" s="320">
        <f>計算過程1!AG29</f>
        <v>108.39293656160881</v>
      </c>
      <c r="F29" s="124"/>
      <c r="G29" s="321">
        <f>計算過程2!C29</f>
        <v>0</v>
      </c>
      <c r="H29" s="418">
        <f>計算過程2!K29</f>
        <v>0.23744680818244451</v>
      </c>
      <c r="I29" s="320">
        <f>計算過程2!I29</f>
        <v>0.23744680818244451</v>
      </c>
      <c r="J29" s="124"/>
      <c r="K29" s="315">
        <f t="shared" si="2"/>
        <v>107.97673218557958</v>
      </c>
      <c r="L29" s="124"/>
      <c r="M29" s="309">
        <f t="shared" si="3"/>
        <v>0.65365118421167145</v>
      </c>
      <c r="N29" s="306">
        <f>計算過程1!AB29+計算過程2!L29</f>
        <v>0.33497270566819731</v>
      </c>
      <c r="O29" s="307">
        <f>計算過程1!AC29+計算過程2!M29</f>
        <v>0.2468963240639063</v>
      </c>
      <c r="P29" s="307">
        <f>計算過程1!AD29+計算過程2!N29</f>
        <v>5.1861681780131716</v>
      </c>
      <c r="Q29" s="308">
        <f>計算過程1!AE29+計算過程2!O29</f>
        <v>4.0644120299739717</v>
      </c>
      <c r="R29" s="124"/>
      <c r="S29" s="315">
        <f t="shared" si="0"/>
        <v>108.63038336979125</v>
      </c>
      <c r="T29" s="124"/>
      <c r="U29" s="318">
        <f>S29*各種係数!G23</f>
        <v>41.031735248825171</v>
      </c>
      <c r="V29" s="319"/>
      <c r="W29" s="320">
        <f t="shared" si="1"/>
        <v>27.324793914152494</v>
      </c>
      <c r="X29" s="322">
        <f>$W$46*各種係数!H23</f>
        <v>0</v>
      </c>
      <c r="Y29" s="320">
        <f>X29*各種係数!$E23</f>
        <v>0</v>
      </c>
      <c r="Z29" s="315">
        <v>0.35074270728157658</v>
      </c>
      <c r="AA29" s="306">
        <f>$Z29*各種係数!$F23</f>
        <v>0.17974301353587355</v>
      </c>
      <c r="AB29" s="307">
        <f>$Z29*各種係数!$G23</f>
        <v>0.13248210545886699</v>
      </c>
      <c r="AC29" s="307">
        <f>$Z29*単位調整!$B$1*'雇用表(大分類）'!$M27</f>
        <v>2.782846128195573</v>
      </c>
      <c r="AD29" s="308">
        <f>$Z29*単位調整!$B$1*'雇用表(大分類）'!$N27</f>
        <v>2.1809229652359048</v>
      </c>
      <c r="AE29" s="316"/>
      <c r="AF29" s="309">
        <f t="shared" si="4"/>
        <v>108.98112607707283</v>
      </c>
    </row>
    <row r="30" spans="1:32" ht="17.25" customHeight="1">
      <c r="A30" s="366" t="s">
        <v>269</v>
      </c>
      <c r="B30" s="367" t="s">
        <v>40</v>
      </c>
      <c r="C30" s="417">
        <f>計算過程1!S30</f>
        <v>0</v>
      </c>
      <c r="D30" s="379">
        <f>計算過程1!AA30</f>
        <v>0.89291685090552264</v>
      </c>
      <c r="E30" s="320">
        <f>計算過程1!AG30</f>
        <v>0.89291685090552264</v>
      </c>
      <c r="F30" s="124"/>
      <c r="G30" s="321">
        <f>計算過程2!C30</f>
        <v>0</v>
      </c>
      <c r="H30" s="418">
        <f>計算過程2!K30</f>
        <v>1.0054426441416715</v>
      </c>
      <c r="I30" s="320">
        <f>計算過程2!I30</f>
        <v>1.0054426441416715</v>
      </c>
      <c r="J30" s="124"/>
      <c r="K30" s="315">
        <f t="shared" si="2"/>
        <v>0</v>
      </c>
      <c r="L30" s="124"/>
      <c r="M30" s="309">
        <f t="shared" si="3"/>
        <v>1.898359495047194</v>
      </c>
      <c r="N30" s="306">
        <f>計算過程1!AB30+計算過程2!L30</f>
        <v>0.88087612296192264</v>
      </c>
      <c r="O30" s="307">
        <f>計算過程1!AC30+計算過程2!M30</f>
        <v>0.17005576338113693</v>
      </c>
      <c r="P30" s="307">
        <f>計算過程1!AD30+計算過程2!N30</f>
        <v>2.3990591562546775</v>
      </c>
      <c r="Q30" s="308">
        <f>計算過程1!AE30+計算過程2!O30</f>
        <v>2.3602341935101645</v>
      </c>
      <c r="R30" s="124"/>
      <c r="S30" s="315">
        <f t="shared" si="0"/>
        <v>1.898359495047194</v>
      </c>
      <c r="T30" s="124"/>
      <c r="U30" s="318">
        <f>S30*各種係数!G24</f>
        <v>0.17005576338113693</v>
      </c>
      <c r="V30" s="319"/>
      <c r="W30" s="320">
        <f t="shared" si="1"/>
        <v>0.1132474329960611</v>
      </c>
      <c r="X30" s="322">
        <f>$W$46*各種係数!H24</f>
        <v>1.236415096135892</v>
      </c>
      <c r="Y30" s="320">
        <f>X30*各種係数!$E24</f>
        <v>0.73130029083510417</v>
      </c>
      <c r="Z30" s="315">
        <v>1.1780248229495427</v>
      </c>
      <c r="AA30" s="306">
        <f>$Z30*各種係数!$F24</f>
        <v>0.54662667503180207</v>
      </c>
      <c r="AB30" s="307">
        <f>$Z30*各種係数!$G24</f>
        <v>0.10552791032008027</v>
      </c>
      <c r="AC30" s="307">
        <f>$Z30*単位調整!$B$1*'雇用表(大分類）'!$M28</f>
        <v>1.4887334275545825</v>
      </c>
      <c r="AD30" s="308">
        <f>$Z30*単位調整!$B$1*'雇用表(大分類）'!$N28</f>
        <v>1.4646406411342789</v>
      </c>
      <c r="AE30" s="316"/>
      <c r="AF30" s="309">
        <f t="shared" si="4"/>
        <v>3.0763843179967365</v>
      </c>
    </row>
    <row r="31" spans="1:32" ht="17.25" customHeight="1">
      <c r="A31" s="366" t="s">
        <v>270</v>
      </c>
      <c r="B31" s="367" t="s">
        <v>295</v>
      </c>
      <c r="C31" s="417">
        <f>計算過程1!S31</f>
        <v>0</v>
      </c>
      <c r="D31" s="379">
        <f>計算過程1!AA31</f>
        <v>0.23071617155554897</v>
      </c>
      <c r="E31" s="320">
        <f>計算過程1!AG31</f>
        <v>0.23071617155554897</v>
      </c>
      <c r="F31" s="124"/>
      <c r="G31" s="321">
        <f>計算過程2!C31</f>
        <v>0</v>
      </c>
      <c r="H31" s="418">
        <f>計算過程2!K31</f>
        <v>0.22691868228675288</v>
      </c>
      <c r="I31" s="320">
        <f>計算過程2!I31</f>
        <v>0.22691868228675288</v>
      </c>
      <c r="J31" s="124"/>
      <c r="K31" s="315">
        <f t="shared" si="2"/>
        <v>0</v>
      </c>
      <c r="L31" s="124"/>
      <c r="M31" s="309">
        <f t="shared" si="3"/>
        <v>0.45763485384230185</v>
      </c>
      <c r="N31" s="306">
        <f>計算過程1!AB31+計算過程2!L31</f>
        <v>0.24806638593017533</v>
      </c>
      <c r="O31" s="307">
        <f>計算過程1!AC31+計算過程2!M31</f>
        <v>5.935718018676274E-2</v>
      </c>
      <c r="P31" s="307">
        <f>計算過程1!AD31+計算過程2!N31</f>
        <v>0.57797708888310506</v>
      </c>
      <c r="Q31" s="308">
        <f>計算過程1!AE31+計算過程2!O31</f>
        <v>0.56919133508900788</v>
      </c>
      <c r="R31" s="124"/>
      <c r="S31" s="315">
        <f t="shared" si="0"/>
        <v>0.45763485384230185</v>
      </c>
      <c r="T31" s="124"/>
      <c r="U31" s="318">
        <f>S31*各種係数!G25</f>
        <v>5.9357180186762747E-2</v>
      </c>
      <c r="V31" s="319"/>
      <c r="W31" s="320">
        <f t="shared" si="1"/>
        <v>3.9528494373752984E-2</v>
      </c>
      <c r="X31" s="322">
        <f>$W$46*各種係数!H25</f>
        <v>0.6224177732697963</v>
      </c>
      <c r="Y31" s="320">
        <f>X31*各種係数!$E25</f>
        <v>0.6224177732697963</v>
      </c>
      <c r="Z31" s="315">
        <v>0.78428678008799924</v>
      </c>
      <c r="AA31" s="306">
        <f>$Z31*各種係数!$F25</f>
        <v>0.4251319265474624</v>
      </c>
      <c r="AB31" s="307">
        <f>$Z31*各種係数!$G25</f>
        <v>0.10172531950510315</v>
      </c>
      <c r="AC31" s="307">
        <f>$Z31*単位調整!$B$1*'雇用表(大分類）'!$M29</f>
        <v>0.9905272428418882</v>
      </c>
      <c r="AD31" s="308">
        <f>$Z31*単位調整!$B$1*'雇用表(大分類）'!$N29</f>
        <v>0.97547036835786394</v>
      </c>
      <c r="AE31" s="316"/>
      <c r="AF31" s="309">
        <f t="shared" si="4"/>
        <v>1.2419216339303012</v>
      </c>
    </row>
    <row r="32" spans="1:32" ht="17.25" customHeight="1">
      <c r="A32" s="366" t="s">
        <v>271</v>
      </c>
      <c r="B32" s="367" t="s">
        <v>296</v>
      </c>
      <c r="C32" s="417">
        <f>計算過程1!S32</f>
        <v>0</v>
      </c>
      <c r="D32" s="379">
        <f>計算過程1!AA32</f>
        <v>0.44563284401388542</v>
      </c>
      <c r="E32" s="320">
        <f>計算過程1!AG32</f>
        <v>0.44563284401388542</v>
      </c>
      <c r="F32" s="124"/>
      <c r="G32" s="321">
        <f>計算過程2!C32</f>
        <v>0</v>
      </c>
      <c r="H32" s="418">
        <f>計算過程2!K32</f>
        <v>0.20015453505321509</v>
      </c>
      <c r="I32" s="320">
        <f>計算過程2!I32</f>
        <v>0.20015453505321509</v>
      </c>
      <c r="J32" s="124"/>
      <c r="K32" s="315">
        <f t="shared" si="2"/>
        <v>0</v>
      </c>
      <c r="L32" s="124"/>
      <c r="M32" s="309">
        <f t="shared" si="3"/>
        <v>0.64578737906710049</v>
      </c>
      <c r="N32" s="306">
        <f>計算過程1!AB32+計算過程2!L32</f>
        <v>0.44378546634172344</v>
      </c>
      <c r="O32" s="307">
        <f>計算過程1!AC32+計算過程2!M32</f>
        <v>0.31094922664783481</v>
      </c>
      <c r="P32" s="307">
        <f>計算過程1!AD32+計算過程2!N32</f>
        <v>3.6491336810820867</v>
      </c>
      <c r="Q32" s="308">
        <f>計算過程1!AE32+計算過程2!O32</f>
        <v>3.592239191766049</v>
      </c>
      <c r="R32" s="124"/>
      <c r="S32" s="315">
        <f t="shared" si="0"/>
        <v>0.64578737906710049</v>
      </c>
      <c r="T32" s="124"/>
      <c r="U32" s="318">
        <f>S32*各種係数!G26</f>
        <v>0.31094922664783481</v>
      </c>
      <c r="V32" s="319"/>
      <c r="W32" s="320">
        <f t="shared" si="1"/>
        <v>0.20707443846554011</v>
      </c>
      <c r="X32" s="322">
        <f>$W$46*各種係数!H26</f>
        <v>0.19363723754206713</v>
      </c>
      <c r="Y32" s="320">
        <f>X32*各種係数!$E26</f>
        <v>0.19122133161484858</v>
      </c>
      <c r="Z32" s="315">
        <v>0.40001461568806201</v>
      </c>
      <c r="AA32" s="306">
        <f>$Z32*各種係数!$F26</f>
        <v>0.27489027893836648</v>
      </c>
      <c r="AB32" s="307">
        <f>$Z32*各種係数!$G26</f>
        <v>0.19260865019647527</v>
      </c>
      <c r="AC32" s="307">
        <f>$Z32*単位調整!$B$1*'雇用表(大分類）'!$M30</f>
        <v>2.2603520204143588</v>
      </c>
      <c r="AD32" s="308">
        <f>$Z32*単位調整!$B$1*'雇用表(大分類）'!$N30</f>
        <v>2.2251103479750487</v>
      </c>
      <c r="AE32" s="316"/>
      <c r="AF32" s="309">
        <f t="shared" si="4"/>
        <v>1.0458019947551624</v>
      </c>
    </row>
    <row r="33" spans="1:32" ht="17.25" customHeight="1">
      <c r="A33" s="366" t="s">
        <v>272</v>
      </c>
      <c r="B33" s="367" t="s">
        <v>41</v>
      </c>
      <c r="C33" s="417">
        <f>計算過程1!S33</f>
        <v>2.4389405111126319</v>
      </c>
      <c r="D33" s="379">
        <f>計算過程1!AA33</f>
        <v>5.1804883763056644</v>
      </c>
      <c r="E33" s="320">
        <f>計算過程1!AG33</f>
        <v>7.6194288874182963</v>
      </c>
      <c r="F33" s="124"/>
      <c r="G33" s="321">
        <f>計算過程2!C33</f>
        <v>0</v>
      </c>
      <c r="H33" s="418">
        <f>計算過程2!K33</f>
        <v>5.2825924512700118</v>
      </c>
      <c r="I33" s="320">
        <f>計算過程2!I33</f>
        <v>5.2825924512700118</v>
      </c>
      <c r="J33" s="124"/>
      <c r="K33" s="315">
        <f t="shared" si="2"/>
        <v>2.4389405111126319</v>
      </c>
      <c r="L33" s="124"/>
      <c r="M33" s="309">
        <f t="shared" si="3"/>
        <v>10.463080827575677</v>
      </c>
      <c r="N33" s="306">
        <f>計算過程1!AB33+計算過程2!L33</f>
        <v>7.3612405476068119</v>
      </c>
      <c r="O33" s="307">
        <f>計算過程1!AC33+計算過程2!M33</f>
        <v>4.7093850337357797</v>
      </c>
      <c r="P33" s="307">
        <f>計算過程1!AD33+計算過程2!N33</f>
        <v>140.52060074760058</v>
      </c>
      <c r="Q33" s="308">
        <f>計算過程1!AE33+計算過程2!O33</f>
        <v>128.59144831731487</v>
      </c>
      <c r="R33" s="124"/>
      <c r="S33" s="315">
        <f t="shared" si="0"/>
        <v>12.902021338688307</v>
      </c>
      <c r="T33" s="124"/>
      <c r="U33" s="318">
        <f>S33*各種係数!G27</f>
        <v>5.8071410513452735</v>
      </c>
      <c r="V33" s="319"/>
      <c r="W33" s="320">
        <f t="shared" si="1"/>
        <v>3.8672245152724263</v>
      </c>
      <c r="X33" s="322">
        <f>$W$46*各種係数!H27</f>
        <v>8.4110317844042264</v>
      </c>
      <c r="Y33" s="320">
        <f>X33*各種係数!$E27</f>
        <v>6.5385327346965774</v>
      </c>
      <c r="Z33" s="315">
        <v>7.2580356311237502</v>
      </c>
      <c r="AA33" s="306">
        <f>$Z33*各種係数!$F27</f>
        <v>5.1063493692022446</v>
      </c>
      <c r="AB33" s="307">
        <f>$Z33*各種係数!$G27</f>
        <v>3.266808785941016</v>
      </c>
      <c r="AC33" s="307">
        <f>$Z33*単位調整!$B$1*'雇用表(大分類）'!$M31</f>
        <v>97.476407182578768</v>
      </c>
      <c r="AD33" s="308">
        <f>$Z33*単位調整!$B$1*'雇用表(大分類）'!$N31</f>
        <v>89.201386200237593</v>
      </c>
      <c r="AE33" s="316"/>
      <c r="AF33" s="309">
        <f t="shared" si="4"/>
        <v>20.160056969812057</v>
      </c>
    </row>
    <row r="34" spans="1:32" ht="17.25" customHeight="1">
      <c r="A34" s="366" t="s">
        <v>273</v>
      </c>
      <c r="B34" s="367" t="s">
        <v>42</v>
      </c>
      <c r="C34" s="417">
        <f>計算過程1!S34</f>
        <v>0</v>
      </c>
      <c r="D34" s="379">
        <f>計算過程1!AA34</f>
        <v>2.0140809038625078</v>
      </c>
      <c r="E34" s="320">
        <f>計算過程1!AG34</f>
        <v>2.0140809038625078</v>
      </c>
      <c r="F34" s="124"/>
      <c r="G34" s="321">
        <f>計算過程2!C34</f>
        <v>0</v>
      </c>
      <c r="H34" s="418">
        <f>計算過程2!K34</f>
        <v>1.4011975983972706</v>
      </c>
      <c r="I34" s="320">
        <f>計算過程2!I34</f>
        <v>1.4011975983972706</v>
      </c>
      <c r="J34" s="124"/>
      <c r="K34" s="315">
        <f t="shared" si="2"/>
        <v>0</v>
      </c>
      <c r="L34" s="124"/>
      <c r="M34" s="309">
        <f t="shared" si="3"/>
        <v>3.4152785022597785</v>
      </c>
      <c r="N34" s="306">
        <f>計算過程1!AB34+計算過程2!L34</f>
        <v>2.3281152166438552</v>
      </c>
      <c r="O34" s="307">
        <f>計算過程1!AC34+計算過程2!M34</f>
        <v>1.5300546283078929</v>
      </c>
      <c r="P34" s="307">
        <f>計算過程1!AD34+計算過程2!N34</f>
        <v>16.771518996138958</v>
      </c>
      <c r="Q34" s="308">
        <f>計算過程1!AE34+計算過程2!O34</f>
        <v>16.413091317048689</v>
      </c>
      <c r="R34" s="124"/>
      <c r="S34" s="315">
        <f t="shared" si="0"/>
        <v>3.4152785022597785</v>
      </c>
      <c r="T34" s="124"/>
      <c r="U34" s="318">
        <f>S34*各種係数!G28</f>
        <v>1.5300546283078929</v>
      </c>
      <c r="V34" s="319"/>
      <c r="W34" s="320">
        <f t="shared" si="1"/>
        <v>1.0189290592360565</v>
      </c>
      <c r="X34" s="322">
        <f>$W$46*各種係数!H28</f>
        <v>3.2530519937043372</v>
      </c>
      <c r="Y34" s="320">
        <f>X34*各種係数!$E28</f>
        <v>2.9056522293837395</v>
      </c>
      <c r="Z34" s="315">
        <v>4.3295933525313215</v>
      </c>
      <c r="AA34" s="306">
        <f>$Z34*各種係数!$F28</f>
        <v>2.9513821959874673</v>
      </c>
      <c r="AB34" s="307">
        <f>$Z34*各種係数!$G28</f>
        <v>1.9396703206922685</v>
      </c>
      <c r="AC34" s="307">
        <f>$Z34*単位調整!$B$1*'雇用表(大分類）'!$M32</f>
        <v>21.261474608729507</v>
      </c>
      <c r="AD34" s="308">
        <f>$Z34*単位調整!$B$1*'雇用表(大分類）'!$N32</f>
        <v>20.807091138764861</v>
      </c>
      <c r="AE34" s="316"/>
      <c r="AF34" s="309">
        <f t="shared" si="4"/>
        <v>7.7448718547911</v>
      </c>
    </row>
    <row r="35" spans="1:32" ht="17.25" customHeight="1">
      <c r="A35" s="366" t="s">
        <v>274</v>
      </c>
      <c r="B35" s="367" t="s">
        <v>43</v>
      </c>
      <c r="C35" s="417">
        <f>計算過程1!S35</f>
        <v>0</v>
      </c>
      <c r="D35" s="379">
        <f>計算過程1!AA35</f>
        <v>1.2035631946307737</v>
      </c>
      <c r="E35" s="320">
        <f>計算過程1!AG35</f>
        <v>1.2035631946307737</v>
      </c>
      <c r="F35" s="124"/>
      <c r="G35" s="321">
        <f>計算過程2!C35</f>
        <v>0</v>
      </c>
      <c r="H35" s="418">
        <f>計算過程2!K35</f>
        <v>0.63825001770237499</v>
      </c>
      <c r="I35" s="320">
        <f>計算過程2!I35</f>
        <v>0.63825001770237499</v>
      </c>
      <c r="J35" s="124"/>
      <c r="K35" s="315">
        <f t="shared" si="2"/>
        <v>0</v>
      </c>
      <c r="L35" s="124"/>
      <c r="M35" s="309">
        <f t="shared" si="3"/>
        <v>1.8418132123331485</v>
      </c>
      <c r="N35" s="306">
        <f>計算過程1!AB35+計算過程2!L35</f>
        <v>1.5681537194565855</v>
      </c>
      <c r="O35" s="307">
        <f>計算過程1!AC35+計算過程2!M35</f>
        <v>0.10800963832123761</v>
      </c>
      <c r="P35" s="307">
        <f>計算過程1!AD35+計算過程2!N35</f>
        <v>2.5787814754368039</v>
      </c>
      <c r="Q35" s="308">
        <f>計算過程1!AE35+計算過程2!O35</f>
        <v>2.0763266169029322</v>
      </c>
      <c r="R35" s="124"/>
      <c r="S35" s="315">
        <f t="shared" si="0"/>
        <v>1.8418132123331485</v>
      </c>
      <c r="T35" s="124"/>
      <c r="U35" s="318">
        <f>S35*各種係数!G29</f>
        <v>0.10800963832123761</v>
      </c>
      <c r="V35" s="319"/>
      <c r="W35" s="320">
        <f t="shared" si="1"/>
        <v>7.1928254800154204E-2</v>
      </c>
      <c r="X35" s="322">
        <f>$W$46*各種係数!H29</f>
        <v>14.807246861574008</v>
      </c>
      <c r="Y35" s="320">
        <f>X35*各種係数!$E29</f>
        <v>11.20701745828719</v>
      </c>
      <c r="Z35" s="315">
        <v>12.113641479289521</v>
      </c>
      <c r="AA35" s="306">
        <f>$Z35*各種係数!$F29</f>
        <v>10.313777648411948</v>
      </c>
      <c r="AB35" s="307">
        <f>$Z35*各種係数!$G29</f>
        <v>0.71038150132161193</v>
      </c>
      <c r="AC35" s="307">
        <f>$Z35*単位調整!$B$1*'雇用表(大分類）'!$M33</f>
        <v>16.960696143178858</v>
      </c>
      <c r="AD35" s="308">
        <f>$Z35*単位調整!$B$1*'雇用表(大分類）'!$N33</f>
        <v>13.656040722613053</v>
      </c>
      <c r="AE35" s="316"/>
      <c r="AF35" s="309">
        <f t="shared" si="4"/>
        <v>13.95545469162267</v>
      </c>
    </row>
    <row r="36" spans="1:32" ht="17.25" customHeight="1">
      <c r="A36" s="366" t="s">
        <v>83</v>
      </c>
      <c r="B36" s="367" t="s">
        <v>297</v>
      </c>
      <c r="C36" s="417">
        <f>計算過程1!S36</f>
        <v>0.36974656701462683</v>
      </c>
      <c r="D36" s="379">
        <f>計算過程1!AA36</f>
        <v>6.3228572466457003</v>
      </c>
      <c r="E36" s="320">
        <f>計算過程1!AG36</f>
        <v>6.6926038136603268</v>
      </c>
      <c r="F36" s="124"/>
      <c r="G36" s="321">
        <f>計算過程2!C36</f>
        <v>0</v>
      </c>
      <c r="H36" s="418">
        <f>計算過程2!K36</f>
        <v>5.3816530818545871</v>
      </c>
      <c r="I36" s="320">
        <f>計算過程2!I36</f>
        <v>5.3816530818545871</v>
      </c>
      <c r="J36" s="124"/>
      <c r="K36" s="315">
        <f t="shared" si="2"/>
        <v>0.36974656701462683</v>
      </c>
      <c r="L36" s="124"/>
      <c r="M36" s="309">
        <f t="shared" si="3"/>
        <v>11.704510328500287</v>
      </c>
      <c r="N36" s="306">
        <f>計算過程1!AB36+計算過程2!L36</f>
        <v>6.3854924570407263</v>
      </c>
      <c r="O36" s="307">
        <f>計算過程1!AC36+計算過程2!M36</f>
        <v>4.5079103796933584</v>
      </c>
      <c r="P36" s="307">
        <f>計算過程1!AD36+計算過程2!N36</f>
        <v>90.840176218460769</v>
      </c>
      <c r="Q36" s="308">
        <f>計算過程1!AE36+計算過程2!O36</f>
        <v>88.175463069459397</v>
      </c>
      <c r="R36" s="124"/>
      <c r="S36" s="315">
        <f t="shared" si="0"/>
        <v>12.074256895514914</v>
      </c>
      <c r="T36" s="124"/>
      <c r="U36" s="318">
        <f>S36*各種係数!G30</f>
        <v>4.650315686752009</v>
      </c>
      <c r="V36" s="319"/>
      <c r="W36" s="320">
        <f t="shared" si="1"/>
        <v>3.0968448447445915</v>
      </c>
      <c r="X36" s="322">
        <f>$W$46*各種係数!H30</f>
        <v>1.7173774325059006</v>
      </c>
      <c r="Y36" s="320">
        <f>X36*各種係数!$E30</f>
        <v>1.5666870181292405</v>
      </c>
      <c r="Z36" s="315">
        <v>2.8735707174553395</v>
      </c>
      <c r="AA36" s="306">
        <f>$Z36*各種係数!$F30</f>
        <v>1.5677002818652115</v>
      </c>
      <c r="AB36" s="307">
        <f>$Z36*各種係数!$G30</f>
        <v>1.1067356856832815</v>
      </c>
      <c r="AC36" s="307">
        <f>$Z36*単位調整!$B$1*'雇用表(大分類）'!$M34</f>
        <v>22.302143620159342</v>
      </c>
      <c r="AD36" s="308">
        <f>$Z36*単位調整!$B$1*'雇用表(大分類）'!$N34</f>
        <v>21.64793071757056</v>
      </c>
      <c r="AE36" s="316"/>
      <c r="AF36" s="309">
        <f t="shared" si="4"/>
        <v>14.947827612970254</v>
      </c>
    </row>
    <row r="37" spans="1:32" ht="17.25" customHeight="1">
      <c r="A37" s="366" t="s">
        <v>275</v>
      </c>
      <c r="B37" s="367" t="s">
        <v>54</v>
      </c>
      <c r="C37" s="417">
        <f>計算過程1!S37</f>
        <v>1.1516681932353725</v>
      </c>
      <c r="D37" s="379">
        <f>計算過程1!AA37</f>
        <v>1.9067488521171445</v>
      </c>
      <c r="E37" s="320">
        <f>計算過程1!AG37</f>
        <v>3.0584170453525168</v>
      </c>
      <c r="F37" s="124"/>
      <c r="G37" s="321">
        <f>計算過程2!C37</f>
        <v>0</v>
      </c>
      <c r="H37" s="418">
        <f>計算過程2!K37</f>
        <v>0.65625166037818583</v>
      </c>
      <c r="I37" s="320">
        <f>計算過程2!I37</f>
        <v>0.65625166037818583</v>
      </c>
      <c r="J37" s="124"/>
      <c r="K37" s="315">
        <f t="shared" si="2"/>
        <v>1.1516681932353725</v>
      </c>
      <c r="L37" s="124"/>
      <c r="M37" s="309">
        <f t="shared" si="3"/>
        <v>2.5630005124953303</v>
      </c>
      <c r="N37" s="306">
        <f>計算過程1!AB37+計算過程2!L37</f>
        <v>1.4731371884438116</v>
      </c>
      <c r="O37" s="307">
        <f>計算過程1!AC37+計算過程2!M37</f>
        <v>0.62444441728873845</v>
      </c>
      <c r="P37" s="307">
        <f>計算過程1!AD37+計算過程2!N37</f>
        <v>7.9630240475670302</v>
      </c>
      <c r="Q37" s="308">
        <f>計算過程1!AE37+計算過程2!O37</f>
        <v>7.2933583352269853</v>
      </c>
      <c r="R37" s="124"/>
      <c r="S37" s="315">
        <f t="shared" si="0"/>
        <v>3.7146687057307028</v>
      </c>
      <c r="T37" s="124"/>
      <c r="U37" s="318">
        <f>S37*各種係数!G31</f>
        <v>0.90503459677905429</v>
      </c>
      <c r="V37" s="319"/>
      <c r="W37" s="320">
        <f t="shared" si="1"/>
        <v>0.60270138935627471</v>
      </c>
      <c r="X37" s="322">
        <f>$W$46*各種係数!H31</f>
        <v>3.3413395053392057</v>
      </c>
      <c r="Y37" s="320">
        <f>X37*各種係数!$E31</f>
        <v>1.7118166804623995</v>
      </c>
      <c r="Z37" s="315">
        <v>2.4967340812846066</v>
      </c>
      <c r="AA37" s="306">
        <f>$Z37*各種係数!$F31</f>
        <v>1.4350491959966589</v>
      </c>
      <c r="AB37" s="307">
        <f>$Z37*各種係数!$G31</f>
        <v>0.60829939397662935</v>
      </c>
      <c r="AC37" s="307">
        <f>$Z37*単位調整!$B$1*'雇用表(大分類）'!$M35</f>
        <v>7.7571398962744924</v>
      </c>
      <c r="AD37" s="308">
        <f>$Z37*単位調整!$B$1*'雇用表(大分類）'!$N35</f>
        <v>7.1047884047645313</v>
      </c>
      <c r="AE37" s="316"/>
      <c r="AF37" s="309">
        <f t="shared" si="4"/>
        <v>6.2114027870153095</v>
      </c>
    </row>
    <row r="38" spans="1:32" ht="17.25" customHeight="1">
      <c r="A38" s="366" t="s">
        <v>276</v>
      </c>
      <c r="B38" s="367" t="s">
        <v>44</v>
      </c>
      <c r="C38" s="417">
        <f>計算過程1!S38</f>
        <v>0</v>
      </c>
      <c r="D38" s="379">
        <f>計算過程1!AA38</f>
        <v>0.22147777743480612</v>
      </c>
      <c r="E38" s="320">
        <f>計算過程1!AG38</f>
        <v>0.22147777743480612</v>
      </c>
      <c r="F38" s="124"/>
      <c r="G38" s="321">
        <f>計算過程2!C38</f>
        <v>0</v>
      </c>
      <c r="H38" s="418">
        <f>計算過程2!K38</f>
        <v>7.3130970626674355E-2</v>
      </c>
      <c r="I38" s="320">
        <f>計算過程2!I38</f>
        <v>7.3130970626674355E-2</v>
      </c>
      <c r="J38" s="124"/>
      <c r="K38" s="315">
        <f t="shared" si="2"/>
        <v>0</v>
      </c>
      <c r="L38" s="124"/>
      <c r="M38" s="309">
        <f t="shared" si="3"/>
        <v>0.29460874806148046</v>
      </c>
      <c r="N38" s="306">
        <f>計算過程1!AB38+計算過程2!L38</f>
        <v>0.2133141362650775</v>
      </c>
      <c r="O38" s="307">
        <f>計算過程1!AC38+計算過程2!M38</f>
        <v>0.1016456358083998</v>
      </c>
      <c r="P38" s="307">
        <f>計算過程1!AD38+計算過程2!N38</f>
        <v>1.5194065699033885</v>
      </c>
      <c r="Q38" s="308">
        <f>計算過程1!AE38+計算過程2!O38</f>
        <v>1.5194065699033885</v>
      </c>
      <c r="R38" s="124"/>
      <c r="S38" s="315">
        <f t="shared" si="0"/>
        <v>0.29460874806148046</v>
      </c>
      <c r="T38" s="124"/>
      <c r="U38" s="318">
        <f>S38*各種係数!G32</f>
        <v>0.10164563580839979</v>
      </c>
      <c r="V38" s="319"/>
      <c r="W38" s="320">
        <f t="shared" si="1"/>
        <v>6.7690192332702959E-2</v>
      </c>
      <c r="X38" s="322">
        <f>$W$46*各種係数!H32</f>
        <v>0.22503363888638608</v>
      </c>
      <c r="Y38" s="320">
        <f>X38*各種係数!$E32</f>
        <v>0.22503363888638608</v>
      </c>
      <c r="Z38" s="315">
        <v>0.24973953158908185</v>
      </c>
      <c r="AA38" s="306">
        <f>$Z38*各種係数!$F32</f>
        <v>0.1808261730946725</v>
      </c>
      <c r="AB38" s="307">
        <f>$Z38*各種係数!$G32</f>
        <v>8.6164900539771855E-2</v>
      </c>
      <c r="AC38" s="307">
        <f>$Z38*単位調整!$B$1*'雇用表(大分類）'!$M36</f>
        <v>1.2879993807307411</v>
      </c>
      <c r="AD38" s="308">
        <f>$Z38*単位調整!$B$1*'雇用表(大分類）'!$N36</f>
        <v>1.2879993807307411</v>
      </c>
      <c r="AE38" s="316"/>
      <c r="AF38" s="309">
        <f t="shared" si="4"/>
        <v>0.54434827965056232</v>
      </c>
    </row>
    <row r="39" spans="1:32" ht="17.25" customHeight="1">
      <c r="A39" s="366" t="s">
        <v>277</v>
      </c>
      <c r="B39" s="367" t="s">
        <v>45</v>
      </c>
      <c r="C39" s="417">
        <f>計算過程1!S39</f>
        <v>3.2555097698140161</v>
      </c>
      <c r="D39" s="379">
        <f>計算過程1!AA39</f>
        <v>4.6011339111674945E-2</v>
      </c>
      <c r="E39" s="320">
        <f>計算過程1!AG39</f>
        <v>3.3015211089256908</v>
      </c>
      <c r="F39" s="124"/>
      <c r="G39" s="321">
        <f>計算過程2!C39</f>
        <v>0</v>
      </c>
      <c r="H39" s="418">
        <f>計算過程2!K39</f>
        <v>2.4977678855430556E-2</v>
      </c>
      <c r="I39" s="320">
        <f>計算過程2!I39</f>
        <v>2.4977678855430556E-2</v>
      </c>
      <c r="J39" s="124"/>
      <c r="K39" s="315">
        <f t="shared" si="2"/>
        <v>3.2555097698140161</v>
      </c>
      <c r="L39" s="124"/>
      <c r="M39" s="309">
        <f t="shared" si="3"/>
        <v>7.0989017967105494E-2</v>
      </c>
      <c r="N39" s="306">
        <f>計算過程1!AB39+計算過程2!L39</f>
        <v>5.0019387840964595E-2</v>
      </c>
      <c r="O39" s="307">
        <f>計算過程1!AC39+計算過程2!M39</f>
        <v>3.5002291528611583E-2</v>
      </c>
      <c r="P39" s="307">
        <f>計算過程1!AD39+計算過程2!N39</f>
        <v>0.53113583126770458</v>
      </c>
      <c r="Q39" s="308">
        <f>計算過程1!AE39+計算過程2!O39</f>
        <v>0.51263200376361662</v>
      </c>
      <c r="R39" s="124"/>
      <c r="S39" s="315">
        <f t="shared" si="0"/>
        <v>3.3264987877811212</v>
      </c>
      <c r="T39" s="124"/>
      <c r="U39" s="318">
        <f>S39*各種係数!G33</f>
        <v>1.6401844070225182</v>
      </c>
      <c r="V39" s="319"/>
      <c r="W39" s="320">
        <f t="shared" si="1"/>
        <v>1.0922692065376385</v>
      </c>
      <c r="X39" s="322">
        <f>$W$46*各種係数!H33</f>
        <v>1.7322551172706726</v>
      </c>
      <c r="Y39" s="320">
        <f>X39*各種係数!$E33</f>
        <v>1.2064885990164382</v>
      </c>
      <c r="Z39" s="315">
        <v>1.2222191535051008</v>
      </c>
      <c r="AA39" s="306">
        <f>$Z39*各種係数!$F33</f>
        <v>0.86118466794617887</v>
      </c>
      <c r="AB39" s="307">
        <f>$Z39*各種係数!$G33</f>
        <v>0.60263506029428082</v>
      </c>
      <c r="AC39" s="307">
        <f>$Z39*単位調整!$B$1*'雇用表(大分類）'!$M37</f>
        <v>9.1445748184465412</v>
      </c>
      <c r="AD39" s="308">
        <f>$Z39*単位調整!$B$1*'雇用表(大分類）'!$N37</f>
        <v>8.82599409939602</v>
      </c>
      <c r="AE39" s="316"/>
      <c r="AF39" s="309">
        <f t="shared" si="4"/>
        <v>4.5487179412862222</v>
      </c>
    </row>
    <row r="40" spans="1:32" ht="17.25" customHeight="1">
      <c r="A40" s="366" t="s">
        <v>278</v>
      </c>
      <c r="B40" s="367" t="s">
        <v>298</v>
      </c>
      <c r="C40" s="417">
        <f>計算過程1!S40</f>
        <v>0</v>
      </c>
      <c r="D40" s="379">
        <f>計算過程1!AA40</f>
        <v>8.2103745040786255E-3</v>
      </c>
      <c r="E40" s="320">
        <f>計算過程1!AG40</f>
        <v>8.2103745040786255E-3</v>
      </c>
      <c r="F40" s="124"/>
      <c r="G40" s="321">
        <f>計算過程2!C40</f>
        <v>0</v>
      </c>
      <c r="H40" s="418">
        <f>計算過程2!K40</f>
        <v>5.1533302311625832E-3</v>
      </c>
      <c r="I40" s="320">
        <f>計算過程2!I40</f>
        <v>5.1533302311625832E-3</v>
      </c>
      <c r="J40" s="124"/>
      <c r="K40" s="315">
        <f t="shared" si="2"/>
        <v>0</v>
      </c>
      <c r="L40" s="124"/>
      <c r="M40" s="309">
        <f t="shared" si="3"/>
        <v>1.3363704735241209E-2</v>
      </c>
      <c r="N40" s="306">
        <f>計算過程1!AB40+計算過程2!L40</f>
        <v>8.3427511233490174E-3</v>
      </c>
      <c r="O40" s="307">
        <f>計算過程1!AC40+計算過程2!M40</f>
        <v>7.4831749676716654E-3</v>
      </c>
      <c r="P40" s="307">
        <f>計算過程1!AD40+計算過程2!N40</f>
        <v>0.17271022430573635</v>
      </c>
      <c r="Q40" s="308">
        <f>計算過程1!AE40+計算過程2!O40</f>
        <v>0.16686461955918991</v>
      </c>
      <c r="R40" s="124"/>
      <c r="S40" s="315">
        <f t="shared" si="0"/>
        <v>1.3363704735241209E-2</v>
      </c>
      <c r="T40" s="124"/>
      <c r="U40" s="318">
        <f>S40*各種係数!G34</f>
        <v>7.4831749676716654E-3</v>
      </c>
      <c r="V40" s="319"/>
      <c r="W40" s="320">
        <f t="shared" si="1"/>
        <v>4.9833674490046727E-3</v>
      </c>
      <c r="X40" s="322">
        <f>$W$46*各種係数!H34</f>
        <v>4.0300113034464164</v>
      </c>
      <c r="Y40" s="320">
        <f>X40*各種係数!$E34</f>
        <v>4.015072984952555</v>
      </c>
      <c r="Z40" s="315">
        <v>4.0740809884645781</v>
      </c>
      <c r="AA40" s="306">
        <f>$Z40*各種係数!$F34</f>
        <v>2.5433848185447991</v>
      </c>
      <c r="AB40" s="307">
        <f>$Z40*各種係数!$G34</f>
        <v>2.2813330190353751</v>
      </c>
      <c r="AC40" s="307">
        <f>$Z40*単位調整!$B$1*'雇用表(大分類）'!$M38</f>
        <v>52.652722826321344</v>
      </c>
      <c r="AD40" s="308">
        <f>$Z40*単位調整!$B$1*'雇用表(大分類）'!$N38</f>
        <v>50.870622156199545</v>
      </c>
      <c r="AE40" s="316"/>
      <c r="AF40" s="309">
        <f t="shared" si="4"/>
        <v>4.087444693199819</v>
      </c>
    </row>
    <row r="41" spans="1:32" ht="17.25" customHeight="1">
      <c r="A41" s="366" t="s">
        <v>279</v>
      </c>
      <c r="B41" s="367" t="s">
        <v>352</v>
      </c>
      <c r="C41" s="417">
        <f>計算過程1!S41</f>
        <v>0</v>
      </c>
      <c r="D41" s="379">
        <f>計算過程1!AA41</f>
        <v>0.17958051193424562</v>
      </c>
      <c r="E41" s="320">
        <f>計算過程1!AG41</f>
        <v>0.17958051193424562</v>
      </c>
      <c r="F41" s="124"/>
      <c r="G41" s="321">
        <f>計算過程2!C41</f>
        <v>0</v>
      </c>
      <c r="H41" s="418">
        <f>計算過程2!K41</f>
        <v>0.12913640717214536</v>
      </c>
      <c r="I41" s="320">
        <f>計算過程2!I41</f>
        <v>0.12913640717214536</v>
      </c>
      <c r="J41" s="124"/>
      <c r="K41" s="315">
        <f t="shared" si="2"/>
        <v>0</v>
      </c>
      <c r="L41" s="124"/>
      <c r="M41" s="309">
        <f t="shared" si="3"/>
        <v>0.30871691910639099</v>
      </c>
      <c r="N41" s="306">
        <f>計算過程1!AB41+計算過程2!L41</f>
        <v>0.22315538296786258</v>
      </c>
      <c r="O41" s="307">
        <f>計算過程1!AC41+計算過程2!M41</f>
        <v>0.24153580421108359</v>
      </c>
      <c r="P41" s="307">
        <f>計算過程1!AD41+計算過程2!N41</f>
        <v>5.0184359552814097</v>
      </c>
      <c r="Q41" s="308">
        <f>計算過程1!AE41+計算過程2!O41</f>
        <v>4.7607216884695864</v>
      </c>
      <c r="R41" s="124"/>
      <c r="S41" s="315">
        <f t="shared" si="0"/>
        <v>0.30871691910639099</v>
      </c>
      <c r="T41" s="124"/>
      <c r="U41" s="318">
        <f>S41*各種係数!G35</f>
        <v>0.24153580421108359</v>
      </c>
      <c r="V41" s="319"/>
      <c r="W41" s="320">
        <f t="shared" si="1"/>
        <v>0.16084906068275326</v>
      </c>
      <c r="X41" s="322">
        <f>$W$46*各種係数!H35</f>
        <v>0.80445035647399021</v>
      </c>
      <c r="Y41" s="320">
        <f>X41*各種係数!$E35</f>
        <v>0.79396517154673318</v>
      </c>
      <c r="Z41" s="315">
        <v>0.8555149550906298</v>
      </c>
      <c r="AA41" s="306">
        <f>$Z41*各種係数!$F35</f>
        <v>0.61840720615701106</v>
      </c>
      <c r="AB41" s="307">
        <f>$Z41*各種係数!$G35</f>
        <v>0.66934294787132242</v>
      </c>
      <c r="AC41" s="307">
        <f>$Z41*単位調整!$B$1*'雇用表(大分類）'!$M39</f>
        <v>13.907067430367141</v>
      </c>
      <c r="AD41" s="308">
        <f>$Z41*単位調整!$B$1*'雇用表(大分類）'!$N39</f>
        <v>13.192890798791757</v>
      </c>
      <c r="AE41" s="316"/>
      <c r="AF41" s="309">
        <f t="shared" si="4"/>
        <v>1.1642318741970208</v>
      </c>
    </row>
    <row r="42" spans="1:32" ht="17.25" customHeight="1">
      <c r="A42" s="366" t="s">
        <v>280</v>
      </c>
      <c r="B42" s="367" t="s">
        <v>24</v>
      </c>
      <c r="C42" s="417">
        <f>計算過程1!S42</f>
        <v>11.142370057549105</v>
      </c>
      <c r="D42" s="379">
        <f>計算過程1!AA42</f>
        <v>14.08324297273761</v>
      </c>
      <c r="E42" s="320">
        <f>計算過程1!AG42</f>
        <v>25.225613030286716</v>
      </c>
      <c r="F42" s="124"/>
      <c r="G42" s="321">
        <f>計算過程2!C42</f>
        <v>0</v>
      </c>
      <c r="H42" s="418">
        <f>計算過程2!K42</f>
        <v>5.1031518910836899</v>
      </c>
      <c r="I42" s="320">
        <f>計算過程2!I42</f>
        <v>5.1031518910836899</v>
      </c>
      <c r="J42" s="124"/>
      <c r="K42" s="315">
        <f t="shared" si="2"/>
        <v>11.142370057549105</v>
      </c>
      <c r="L42" s="124"/>
      <c r="M42" s="309">
        <f t="shared" si="3"/>
        <v>19.186394863821299</v>
      </c>
      <c r="N42" s="306">
        <f>計算過程1!AB42+計算過程2!L42</f>
        <v>11.701650629254333</v>
      </c>
      <c r="O42" s="307">
        <f>計算過程1!AC42+計算過程2!M42</f>
        <v>7.3437781310777659</v>
      </c>
      <c r="P42" s="307">
        <f>計算過程1!AD42+計算過程2!N42</f>
        <v>168.94456962270201</v>
      </c>
      <c r="Q42" s="308">
        <f>計算過程1!AE42+計算過程2!O42</f>
        <v>142.18865206331628</v>
      </c>
      <c r="R42" s="124"/>
      <c r="S42" s="315">
        <f t="shared" si="0"/>
        <v>30.328764921370407</v>
      </c>
      <c r="T42" s="124"/>
      <c r="U42" s="318">
        <f>S42*各種係数!G36</f>
        <v>11.608627996713626</v>
      </c>
      <c r="V42" s="319"/>
      <c r="W42" s="320">
        <f t="shared" si="1"/>
        <v>7.7306837186551345</v>
      </c>
      <c r="X42" s="322">
        <f>$W$46*各種係数!H36</f>
        <v>0.9238723065763238</v>
      </c>
      <c r="Y42" s="320">
        <f>X42*各種係数!$E36</f>
        <v>0.72257864249915682</v>
      </c>
      <c r="Z42" s="315">
        <v>3.3992919066035272</v>
      </c>
      <c r="AA42" s="306">
        <f>$Z42*各種係数!$F36</f>
        <v>2.0732048183232266</v>
      </c>
      <c r="AB42" s="307">
        <f>$Z42*各種係数!$G36</f>
        <v>1.3011118421177268</v>
      </c>
      <c r="AC42" s="307">
        <f>$Z42*単位調整!$B$1*'雇用表(大分類）'!$M40</f>
        <v>29.932246899910147</v>
      </c>
      <c r="AD42" s="308">
        <f>$Z42*単位調整!$B$1*'雇用表(大分類）'!$N40</f>
        <v>25.191847535729824</v>
      </c>
      <c r="AE42" s="316"/>
      <c r="AF42" s="309">
        <f t="shared" si="4"/>
        <v>33.728056827973937</v>
      </c>
    </row>
    <row r="43" spans="1:32" ht="17.25" customHeight="1">
      <c r="A43" s="366" t="s">
        <v>281</v>
      </c>
      <c r="B43" s="367" t="s">
        <v>25</v>
      </c>
      <c r="C43" s="417">
        <f>計算過程1!S43</f>
        <v>0</v>
      </c>
      <c r="D43" s="379">
        <f>計算過程1!AA43</f>
        <v>0.12784830700937078</v>
      </c>
      <c r="E43" s="320">
        <f>計算過程1!AG43</f>
        <v>0.12784830700937078</v>
      </c>
      <c r="F43" s="124"/>
      <c r="G43" s="321">
        <f>計算過程2!C43</f>
        <v>0</v>
      </c>
      <c r="H43" s="418">
        <f>計算過程2!K43</f>
        <v>5.2149321541914817E-2</v>
      </c>
      <c r="I43" s="320">
        <f>計算過程2!I43</f>
        <v>5.2149321541914817E-2</v>
      </c>
      <c r="J43" s="124"/>
      <c r="K43" s="315">
        <f t="shared" si="2"/>
        <v>0</v>
      </c>
      <c r="L43" s="124"/>
      <c r="M43" s="309">
        <f t="shared" si="3"/>
        <v>0.17999762855128559</v>
      </c>
      <c r="N43" s="306">
        <f>計算過程1!AB43+計算過程2!L43</f>
        <v>0.11471837694968606</v>
      </c>
      <c r="O43" s="307">
        <f>計算過程1!AC43+計算過程2!M43</f>
        <v>6.1277147018683947E-2</v>
      </c>
      <c r="P43" s="307">
        <f>計算過程1!AD43+計算過程2!N43</f>
        <v>3.0985657435015623</v>
      </c>
      <c r="Q43" s="308">
        <f>計算過程1!AE43+計算過程2!O43</f>
        <v>2.5213906275988616</v>
      </c>
      <c r="R43" s="124"/>
      <c r="S43" s="315">
        <f t="shared" si="0"/>
        <v>0.17999762855128559</v>
      </c>
      <c r="T43" s="124"/>
      <c r="U43" s="318">
        <f>S43*各種係数!G37</f>
        <v>6.127714701868394E-2</v>
      </c>
      <c r="V43" s="319"/>
      <c r="W43" s="320">
        <f t="shared" si="1"/>
        <v>4.0807082707541693E-2</v>
      </c>
      <c r="X43" s="322">
        <f>$W$46*各種係数!H37</f>
        <v>5.407162191337636</v>
      </c>
      <c r="Y43" s="320">
        <f>X43*各種係数!$E37</f>
        <v>4.5829741069206129</v>
      </c>
      <c r="Z43" s="315">
        <v>4.7560187796253048</v>
      </c>
      <c r="AA43" s="306">
        <f>$Z43*各種係数!$F37</f>
        <v>3.0311663522021703</v>
      </c>
      <c r="AB43" s="307">
        <f>$Z43*各種係数!$G37</f>
        <v>1.6191061200547139</v>
      </c>
      <c r="AC43" s="307">
        <f>$Z43*単位調整!$B$1*'雇用表(大分類）'!$M41</f>
        <v>81.872394567677318</v>
      </c>
      <c r="AD43" s="308">
        <f>$Z43*単位調整!$B$1*'雇用表(大分類）'!$N41</f>
        <v>66.621884255628814</v>
      </c>
      <c r="AE43" s="316"/>
      <c r="AF43" s="309">
        <f t="shared" si="4"/>
        <v>4.9360164081765907</v>
      </c>
    </row>
    <row r="44" spans="1:32" ht="17.25" customHeight="1">
      <c r="A44" s="366" t="s">
        <v>282</v>
      </c>
      <c r="B44" s="367" t="s">
        <v>46</v>
      </c>
      <c r="C44" s="417">
        <f>計算過程1!S44</f>
        <v>0</v>
      </c>
      <c r="D44" s="379">
        <f>計算過程1!AA44</f>
        <v>0.18637208881211534</v>
      </c>
      <c r="E44" s="320">
        <f>計算過程1!AG44</f>
        <v>0.18637208881211534</v>
      </c>
      <c r="F44" s="124"/>
      <c r="G44" s="321">
        <f>計算過程2!C44</f>
        <v>0</v>
      </c>
      <c r="H44" s="418">
        <f>計算過程2!K44</f>
        <v>0.11672035637928337</v>
      </c>
      <c r="I44" s="320">
        <f>計算過程2!I44</f>
        <v>0.11672035637928337</v>
      </c>
      <c r="J44" s="124"/>
      <c r="K44" s="315">
        <f t="shared" si="2"/>
        <v>0</v>
      </c>
      <c r="L44" s="124"/>
      <c r="M44" s="309">
        <f t="shared" si="3"/>
        <v>0.30309244519139872</v>
      </c>
      <c r="N44" s="306">
        <f>計算過程1!AB44+計算過程2!L44</f>
        <v>0</v>
      </c>
      <c r="O44" s="307">
        <f>計算過程1!AC44+計算過程2!M44</f>
        <v>0</v>
      </c>
      <c r="P44" s="307">
        <f>計算過程1!AD44+計算過程2!N44</f>
        <v>0</v>
      </c>
      <c r="Q44" s="308">
        <f>計算過程1!AE44+計算過程2!O44</f>
        <v>0</v>
      </c>
      <c r="R44" s="124"/>
      <c r="S44" s="315">
        <f t="shared" si="0"/>
        <v>0.30309244519139872</v>
      </c>
      <c r="T44" s="124"/>
      <c r="U44" s="318">
        <f>S44*各種係数!G38</f>
        <v>0</v>
      </c>
      <c r="V44" s="319"/>
      <c r="W44" s="320">
        <f t="shared" si="1"/>
        <v>0</v>
      </c>
      <c r="X44" s="322">
        <f>$W$46*各種係数!H38</f>
        <v>0</v>
      </c>
      <c r="Y44" s="320">
        <f>X44*各種係数!$E38</f>
        <v>0</v>
      </c>
      <c r="Z44" s="315">
        <v>7.3071197965610554E-2</v>
      </c>
      <c r="AA44" s="306">
        <f>$Z44*各種係数!$F38</f>
        <v>0</v>
      </c>
      <c r="AB44" s="307">
        <f>$Z44*各種係数!$G38</f>
        <v>0</v>
      </c>
      <c r="AC44" s="307">
        <f>$Z44*単位調整!$B$1*'雇用表(大分類）'!$M42</f>
        <v>0</v>
      </c>
      <c r="AD44" s="308">
        <f>$Z44*単位調整!$B$1*'雇用表(大分類）'!$N42</f>
        <v>0</v>
      </c>
      <c r="AE44" s="316"/>
      <c r="AF44" s="309">
        <f t="shared" si="4"/>
        <v>0.37616364315700929</v>
      </c>
    </row>
    <row r="45" spans="1:32" ht="17.25" customHeight="1" thickBot="1">
      <c r="A45" s="366" t="s">
        <v>283</v>
      </c>
      <c r="B45" s="367" t="s">
        <v>47</v>
      </c>
      <c r="C45" s="419">
        <f>計算過程1!S45</f>
        <v>0</v>
      </c>
      <c r="D45" s="387">
        <f>計算過程1!AA45</f>
        <v>1.6852251737508626</v>
      </c>
      <c r="E45" s="330">
        <f>計算過程1!AG45</f>
        <v>1.6852251737508626</v>
      </c>
      <c r="F45" s="124"/>
      <c r="G45" s="420">
        <f>計算過程2!C45</f>
        <v>0</v>
      </c>
      <c r="H45" s="421">
        <f>計算過程2!K45</f>
        <v>0.55645380818029888</v>
      </c>
      <c r="I45" s="330">
        <f>計算過程2!I45</f>
        <v>0.55645380818029888</v>
      </c>
      <c r="J45" s="124"/>
      <c r="K45" s="315">
        <f t="shared" si="2"/>
        <v>0</v>
      </c>
      <c r="L45" s="124"/>
      <c r="M45" s="327">
        <f t="shared" si="3"/>
        <v>2.2416789819311616</v>
      </c>
      <c r="N45" s="324">
        <f>計算過程1!AB45+計算過程2!L45</f>
        <v>1.2257822109611569</v>
      </c>
      <c r="O45" s="325">
        <f>計算過程1!AC45+計算過程2!M45</f>
        <v>1.3912580007689468E-2</v>
      </c>
      <c r="P45" s="325">
        <f>計算過程1!AD45+計算過程2!N45</f>
        <v>12.949568410719134</v>
      </c>
      <c r="Q45" s="326">
        <f>計算過程1!AE45+計算過程2!O45</f>
        <v>11.438636422369125</v>
      </c>
      <c r="R45" s="124"/>
      <c r="S45" s="315">
        <f t="shared" si="0"/>
        <v>2.2416789819311616</v>
      </c>
      <c r="T45" s="124"/>
      <c r="U45" s="328">
        <f>S45*各種係数!G39</f>
        <v>1.391258000768947E-2</v>
      </c>
      <c r="V45" s="329"/>
      <c r="W45" s="330">
        <f t="shared" si="1"/>
        <v>9.2649842669073491E-3</v>
      </c>
      <c r="X45" s="331">
        <f>$W$46*各種係数!H39</f>
        <v>4.1101072058113882E-4</v>
      </c>
      <c r="Y45" s="330">
        <f>X45*各種係数!$E39</f>
        <v>3.9577666977374317E-4</v>
      </c>
      <c r="Z45" s="315">
        <v>0.18798722293854633</v>
      </c>
      <c r="AA45" s="324">
        <f>$Z45*各種係数!$F39</f>
        <v>0.10279410906888516</v>
      </c>
      <c r="AB45" s="325">
        <f>$Z45*各種係数!$G39</f>
        <v>1.1667091053790312E-3</v>
      </c>
      <c r="AC45" s="325">
        <f>$Z45*単位調整!$B$1*'雇用表(大分類）'!$M43</f>
        <v>1.0859509427557146</v>
      </c>
      <c r="AD45" s="326">
        <f>$Z45*単位調整!$B$1*'雇用表(大分類）'!$N43</f>
        <v>0.95924417036395893</v>
      </c>
      <c r="AE45" s="316"/>
      <c r="AF45" s="309">
        <f t="shared" si="4"/>
        <v>2.429666204869708</v>
      </c>
    </row>
    <row r="46" spans="1:32" ht="17.25" customHeight="1" thickBot="1">
      <c r="A46" s="545" t="s">
        <v>225</v>
      </c>
      <c r="B46" s="546"/>
      <c r="C46" s="422">
        <f>SUM(C9:C45)</f>
        <v>130.20380831832694</v>
      </c>
      <c r="D46" s="393">
        <f>SUM(D9:D45)</f>
        <v>51.952825610688429</v>
      </c>
      <c r="E46" s="340">
        <f>SUM(E9:E45)</f>
        <v>182.15663392901536</v>
      </c>
      <c r="F46" s="124"/>
      <c r="G46" s="338">
        <f>SUM(G9:G45)</f>
        <v>100</v>
      </c>
      <c r="H46" s="423">
        <f>SUM(H9:H45)</f>
        <v>31.780254624536319</v>
      </c>
      <c r="I46" s="340">
        <f>SUM(I9:I45)</f>
        <v>131.7802546245363</v>
      </c>
      <c r="J46" s="124"/>
      <c r="K46" s="342">
        <f>SUM(K9:K45)</f>
        <v>230.20380831832694</v>
      </c>
      <c r="L46" s="124"/>
      <c r="M46" s="337">
        <f>SUM(M9:M45)</f>
        <v>83.733080235224733</v>
      </c>
      <c r="N46" s="333">
        <f t="shared" ref="N46:Q46" si="5">SUM(N9:N45)</f>
        <v>45.587909997021058</v>
      </c>
      <c r="O46" s="334">
        <f t="shared" si="5"/>
        <v>24.977071307125584</v>
      </c>
      <c r="P46" s="334">
        <f t="shared" si="5"/>
        <v>708.32524180627172</v>
      </c>
      <c r="Q46" s="335">
        <f t="shared" si="5"/>
        <v>510.70188368780089</v>
      </c>
      <c r="R46" s="124"/>
      <c r="S46" s="342">
        <f>SUM(S9:S45)</f>
        <v>313.93688855355174</v>
      </c>
      <c r="T46" s="124"/>
      <c r="U46" s="338">
        <f>SUM(U9:U45)</f>
        <v>86.302450803449432</v>
      </c>
      <c r="V46" s="339">
        <f>需要振り分け!C59</f>
        <v>0.66594292803970223</v>
      </c>
      <c r="W46" s="340">
        <f t="shared" ref="W46:AD46" si="6">SUM(W9:W45)</f>
        <v>57.472506785051472</v>
      </c>
      <c r="X46" s="341">
        <f t="shared" si="6"/>
        <v>57.472506785051479</v>
      </c>
      <c r="Y46" s="340">
        <f t="shared" si="6"/>
        <v>39.945157188190265</v>
      </c>
      <c r="Z46" s="342">
        <f t="shared" si="6"/>
        <v>51.131982675314951</v>
      </c>
      <c r="AA46" s="333">
        <f t="shared" si="6"/>
        <v>33.956018107637753</v>
      </c>
      <c r="AB46" s="334">
        <f t="shared" si="6"/>
        <v>15.339228363598817</v>
      </c>
      <c r="AC46" s="334">
        <f t="shared" si="6"/>
        <v>384.89413526654562</v>
      </c>
      <c r="AD46" s="335">
        <f t="shared" si="6"/>
        <v>339.47031307507808</v>
      </c>
      <c r="AE46" s="316"/>
      <c r="AF46" s="337">
        <f>SUM(AF9:AF45)</f>
        <v>365.0688712288665</v>
      </c>
    </row>
  </sheetData>
  <mergeCells count="29">
    <mergeCell ref="A46:B46"/>
    <mergeCell ref="Y3:Y6"/>
    <mergeCell ref="Z3:Z6"/>
    <mergeCell ref="AA3:AA6"/>
    <mergeCell ref="AB3:AB6"/>
    <mergeCell ref="I3:I6"/>
    <mergeCell ref="K3:K6"/>
    <mergeCell ref="M3:M6"/>
    <mergeCell ref="N3:N6"/>
    <mergeCell ref="O3:O6"/>
    <mergeCell ref="P3:P6"/>
    <mergeCell ref="C3:C6"/>
    <mergeCell ref="D3:D6"/>
    <mergeCell ref="E3:E6"/>
    <mergeCell ref="G3:G6"/>
    <mergeCell ref="H3:H6"/>
    <mergeCell ref="AC3:AC6"/>
    <mergeCell ref="AD3:AD6"/>
    <mergeCell ref="Q3:Q6"/>
    <mergeCell ref="S3:S6"/>
    <mergeCell ref="U3:U6"/>
    <mergeCell ref="V3:V6"/>
    <mergeCell ref="W3:W6"/>
    <mergeCell ref="X3:X6"/>
    <mergeCell ref="C2:E2"/>
    <mergeCell ref="G2:I2"/>
    <mergeCell ref="M2:Q2"/>
    <mergeCell ref="U2:W2"/>
    <mergeCell ref="X2:AD2"/>
  </mergeCells>
  <phoneticPr fontId="2"/>
  <pageMargins left="0.78740157480314965" right="0.78740157480314965" top="0.98425196850393704" bottom="0.98425196850393704" header="0.51181102362204722" footer="0.51181102362204722"/>
  <pageSetup paperSize="8" orientation="landscape" r:id="rId1"/>
  <headerFooter alignWithMargins="0"/>
  <colBreaks count="1" manualBreakCount="1">
    <brk id="20" max="4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B6DD4-274B-4887-8ADF-DC8A874CEAC8}">
  <sheetPr codeName="Sheet5">
    <tabColor rgb="FFFFFF00"/>
  </sheetPr>
  <dimension ref="A1:AT47"/>
  <sheetViews>
    <sheetView zoomScaleNormal="100" zoomScaleSheetLayoutView="100" workbookViewId="0"/>
  </sheetViews>
  <sheetFormatPr defaultRowHeight="13.5"/>
  <cols>
    <col min="1" max="1" width="3.5" bestFit="1" customWidth="1"/>
    <col min="2" max="2" width="25.375" customWidth="1"/>
    <col min="3" max="3" width="11.625" style="13" customWidth="1"/>
    <col min="4" max="6" width="11.625" customWidth="1"/>
    <col min="7" max="7" width="2.125" customWidth="1"/>
    <col min="8" max="8" width="11.625" style="13" customWidth="1"/>
    <col min="9" max="11" width="11.625" customWidth="1"/>
    <col min="12" max="12" width="11.625" style="6" customWidth="1"/>
    <col min="13" max="13" width="2.125" customWidth="1"/>
    <col min="14" max="14" width="11.625" style="13" customWidth="1"/>
    <col min="15" max="15" width="2.125" customWidth="1"/>
    <col min="16" max="16" width="11.625" style="13" customWidth="1"/>
    <col min="17" max="17" width="11.625" style="6" customWidth="1"/>
    <col min="18" max="18" width="2.125" style="13" customWidth="1"/>
    <col min="19" max="19" width="11.625" style="13" customWidth="1"/>
    <col min="20" max="23" width="11.625" customWidth="1"/>
    <col min="24" max="24" width="2.125" style="13" customWidth="1"/>
    <col min="25" max="26" width="11.625" style="13" customWidth="1"/>
    <col min="27" max="27" width="11.625" style="10" customWidth="1"/>
    <col min="28" max="31" width="11.625" customWidth="1"/>
    <col min="32" max="32" width="2.125" style="10" customWidth="1"/>
    <col min="33" max="33" width="11.625" style="10" customWidth="1"/>
    <col min="34" max="34" width="2" customWidth="1"/>
    <col min="35" max="35" width="11.625" style="6" customWidth="1"/>
    <col min="36" max="36" width="11.625" customWidth="1"/>
    <col min="37" max="37" width="11.625" style="6" customWidth="1"/>
    <col min="38" max="38" width="11.625" style="8" customWidth="1"/>
    <col min="39" max="39" width="11.625" customWidth="1"/>
    <col min="40" max="40" width="11.625" style="8" customWidth="1"/>
    <col min="41" max="44" width="11.625" customWidth="1"/>
    <col min="45" max="45" width="2.125" customWidth="1"/>
    <col min="46" max="46" width="11.625" customWidth="1"/>
    <col min="47" max="49" width="2.125" customWidth="1"/>
  </cols>
  <sheetData>
    <row r="1" spans="1:46" ht="14.25" thickBot="1">
      <c r="A1" s="122"/>
      <c r="B1" s="122"/>
      <c r="C1" s="394"/>
      <c r="D1" s="122"/>
      <c r="E1" s="122"/>
      <c r="F1" s="122"/>
      <c r="G1" s="122"/>
      <c r="H1" s="394"/>
      <c r="I1" s="122"/>
      <c r="J1" s="122"/>
      <c r="K1" s="122"/>
      <c r="L1" s="395"/>
      <c r="M1" s="122"/>
      <c r="N1" s="394"/>
      <c r="O1" s="122"/>
      <c r="P1" s="394"/>
      <c r="Q1" s="395"/>
      <c r="R1" s="394"/>
      <c r="S1" s="394"/>
      <c r="T1" s="122"/>
      <c r="U1" s="122"/>
      <c r="V1" s="122"/>
      <c r="W1" s="122"/>
      <c r="X1" s="394"/>
      <c r="Y1" s="394"/>
      <c r="Z1" s="394"/>
      <c r="AA1" s="396"/>
      <c r="AB1" s="397"/>
      <c r="AC1" s="397"/>
      <c r="AD1" s="397"/>
      <c r="AE1" s="398"/>
      <c r="AF1" s="396"/>
      <c r="AG1" s="396"/>
      <c r="AH1" s="122"/>
      <c r="AI1" s="395"/>
      <c r="AJ1" s="122"/>
      <c r="AK1" s="395"/>
      <c r="AL1" s="346"/>
      <c r="AM1" s="122"/>
      <c r="AN1" s="346"/>
      <c r="AO1" s="399"/>
      <c r="AP1" s="399"/>
      <c r="AQ1" s="399"/>
      <c r="AR1" s="398"/>
      <c r="AS1" s="122"/>
      <c r="AT1" s="122"/>
    </row>
    <row r="2" spans="1:46" ht="14.25" thickBot="1">
      <c r="A2" s="122"/>
      <c r="B2" s="122"/>
      <c r="C2" s="742" t="s">
        <v>70</v>
      </c>
      <c r="D2" s="743"/>
      <c r="E2" s="743"/>
      <c r="F2" s="744"/>
      <c r="G2" s="348"/>
      <c r="H2" s="742" t="s">
        <v>72</v>
      </c>
      <c r="I2" s="743"/>
      <c r="J2" s="743"/>
      <c r="K2" s="743"/>
      <c r="L2" s="744"/>
      <c r="M2" s="348"/>
      <c r="N2" s="400" t="s">
        <v>213</v>
      </c>
      <c r="O2" s="348"/>
      <c r="P2" s="742" t="s">
        <v>214</v>
      </c>
      <c r="Q2" s="744"/>
      <c r="R2" s="350"/>
      <c r="S2" s="745" t="s">
        <v>73</v>
      </c>
      <c r="T2" s="746"/>
      <c r="U2" s="746"/>
      <c r="V2" s="746"/>
      <c r="W2" s="747"/>
      <c r="X2" s="401"/>
      <c r="Y2" s="687" t="s">
        <v>202</v>
      </c>
      <c r="Z2" s="688"/>
      <c r="AA2" s="688"/>
      <c r="AB2" s="688"/>
      <c r="AC2" s="688"/>
      <c r="AD2" s="688"/>
      <c r="AE2" s="689"/>
      <c r="AF2" s="401"/>
      <c r="AG2" s="347" t="s">
        <v>188</v>
      </c>
      <c r="AH2" s="348"/>
      <c r="AI2" s="690" t="s">
        <v>208</v>
      </c>
      <c r="AJ2" s="691"/>
      <c r="AK2" s="692"/>
      <c r="AL2" s="693" t="s">
        <v>205</v>
      </c>
      <c r="AM2" s="694"/>
      <c r="AN2" s="694"/>
      <c r="AO2" s="694"/>
      <c r="AP2" s="694"/>
      <c r="AQ2" s="694"/>
      <c r="AR2" s="695"/>
      <c r="AS2" s="348"/>
      <c r="AT2" s="349" t="s">
        <v>51</v>
      </c>
    </row>
    <row r="3" spans="1:46" s="20" customFormat="1" ht="13.5" customHeight="1">
      <c r="A3" s="290"/>
      <c r="B3" s="290"/>
      <c r="C3" s="732" t="s">
        <v>91</v>
      </c>
      <c r="D3" s="734" t="s">
        <v>101</v>
      </c>
      <c r="E3" s="736" t="s">
        <v>102</v>
      </c>
      <c r="F3" s="738" t="s">
        <v>207</v>
      </c>
      <c r="G3" s="350"/>
      <c r="H3" s="732" t="s">
        <v>91</v>
      </c>
      <c r="I3" s="734" t="s">
        <v>101</v>
      </c>
      <c r="J3" s="734" t="s">
        <v>102</v>
      </c>
      <c r="K3" s="736" t="s">
        <v>71</v>
      </c>
      <c r="L3" s="740" t="s">
        <v>92</v>
      </c>
      <c r="M3" s="350"/>
      <c r="N3" s="718" t="s">
        <v>92</v>
      </c>
      <c r="O3" s="350"/>
      <c r="P3" s="718" t="s">
        <v>103</v>
      </c>
      <c r="Q3" s="740" t="s">
        <v>92</v>
      </c>
      <c r="R3" s="402"/>
      <c r="S3" s="718" t="s">
        <v>74</v>
      </c>
      <c r="T3" s="714" t="s">
        <v>359</v>
      </c>
      <c r="U3" s="696" t="s">
        <v>360</v>
      </c>
      <c r="V3" s="696" t="s">
        <v>155</v>
      </c>
      <c r="W3" s="698" t="s">
        <v>361</v>
      </c>
      <c r="X3" s="403"/>
      <c r="Y3" s="748" t="s">
        <v>143</v>
      </c>
      <c r="Z3" s="750" t="s">
        <v>103</v>
      </c>
      <c r="AA3" s="720" t="s">
        <v>203</v>
      </c>
      <c r="AB3" s="714" t="s">
        <v>359</v>
      </c>
      <c r="AC3" s="696" t="s">
        <v>360</v>
      </c>
      <c r="AD3" s="696" t="s">
        <v>155</v>
      </c>
      <c r="AE3" s="698" t="s">
        <v>361</v>
      </c>
      <c r="AF3" s="404"/>
      <c r="AG3" s="700" t="s">
        <v>462</v>
      </c>
      <c r="AH3" s="350"/>
      <c r="AI3" s="702" t="s">
        <v>189</v>
      </c>
      <c r="AJ3" s="704" t="s">
        <v>163</v>
      </c>
      <c r="AK3" s="706" t="s">
        <v>48</v>
      </c>
      <c r="AL3" s="708" t="s">
        <v>50</v>
      </c>
      <c r="AM3" s="710" t="s">
        <v>206</v>
      </c>
      <c r="AN3" s="712" t="s">
        <v>201</v>
      </c>
      <c r="AO3" s="714" t="s">
        <v>359</v>
      </c>
      <c r="AP3" s="696" t="s">
        <v>360</v>
      </c>
      <c r="AQ3" s="696" t="s">
        <v>155</v>
      </c>
      <c r="AR3" s="698" t="s">
        <v>361</v>
      </c>
      <c r="AS3" s="350"/>
      <c r="AT3" s="351"/>
    </row>
    <row r="4" spans="1:46">
      <c r="A4" s="122"/>
      <c r="B4" s="122"/>
      <c r="C4" s="733"/>
      <c r="D4" s="735"/>
      <c r="E4" s="737"/>
      <c r="F4" s="739"/>
      <c r="G4" s="348"/>
      <c r="H4" s="733"/>
      <c r="I4" s="735"/>
      <c r="J4" s="735"/>
      <c r="K4" s="737"/>
      <c r="L4" s="741"/>
      <c r="M4" s="348"/>
      <c r="N4" s="719"/>
      <c r="O4" s="348"/>
      <c r="P4" s="719"/>
      <c r="Q4" s="741"/>
      <c r="R4" s="402"/>
      <c r="S4" s="719"/>
      <c r="T4" s="715"/>
      <c r="U4" s="697"/>
      <c r="V4" s="697"/>
      <c r="W4" s="699"/>
      <c r="X4" s="405"/>
      <c r="Y4" s="749"/>
      <c r="Z4" s="751"/>
      <c r="AA4" s="721"/>
      <c r="AB4" s="715"/>
      <c r="AC4" s="697"/>
      <c r="AD4" s="697"/>
      <c r="AE4" s="699"/>
      <c r="AF4" s="348"/>
      <c r="AG4" s="701"/>
      <c r="AH4" s="348"/>
      <c r="AI4" s="703"/>
      <c r="AJ4" s="705"/>
      <c r="AK4" s="707"/>
      <c r="AL4" s="709"/>
      <c r="AM4" s="711"/>
      <c r="AN4" s="713"/>
      <c r="AO4" s="715"/>
      <c r="AP4" s="697"/>
      <c r="AQ4" s="697"/>
      <c r="AR4" s="699"/>
      <c r="AS4" s="348"/>
      <c r="AT4" s="351"/>
    </row>
    <row r="5" spans="1:46">
      <c r="A5" s="122"/>
      <c r="B5" s="290" t="str">
        <f>"（単位："&amp;需要振り分け!$I$49&amp;")"</f>
        <v>（単位：億円)</v>
      </c>
      <c r="C5" s="733"/>
      <c r="D5" s="735"/>
      <c r="E5" s="737"/>
      <c r="F5" s="739"/>
      <c r="G5" s="348"/>
      <c r="H5" s="733"/>
      <c r="I5" s="735"/>
      <c r="J5" s="735"/>
      <c r="K5" s="737"/>
      <c r="L5" s="741"/>
      <c r="M5" s="348"/>
      <c r="N5" s="719"/>
      <c r="O5" s="348"/>
      <c r="P5" s="719"/>
      <c r="Q5" s="741"/>
      <c r="R5" s="402"/>
      <c r="S5" s="719"/>
      <c r="T5" s="715"/>
      <c r="U5" s="697"/>
      <c r="V5" s="697"/>
      <c r="W5" s="699"/>
      <c r="X5" s="405"/>
      <c r="Y5" s="749"/>
      <c r="Z5" s="751"/>
      <c r="AA5" s="721"/>
      <c r="AB5" s="715"/>
      <c r="AC5" s="697"/>
      <c r="AD5" s="697"/>
      <c r="AE5" s="699"/>
      <c r="AF5" s="348"/>
      <c r="AG5" s="701"/>
      <c r="AH5" s="348"/>
      <c r="AI5" s="703"/>
      <c r="AJ5" s="705"/>
      <c r="AK5" s="707"/>
      <c r="AL5" s="709"/>
      <c r="AM5" s="711"/>
      <c r="AN5" s="713"/>
      <c r="AO5" s="715"/>
      <c r="AP5" s="697"/>
      <c r="AQ5" s="697"/>
      <c r="AR5" s="699"/>
      <c r="AS5" s="348"/>
      <c r="AT5" s="351"/>
    </row>
    <row r="6" spans="1:46">
      <c r="A6" s="122"/>
      <c r="B6" s="122"/>
      <c r="C6" s="733"/>
      <c r="D6" s="735"/>
      <c r="E6" s="737"/>
      <c r="F6" s="739"/>
      <c r="G6" s="348"/>
      <c r="H6" s="733"/>
      <c r="I6" s="735"/>
      <c r="J6" s="735"/>
      <c r="K6" s="737"/>
      <c r="L6" s="741"/>
      <c r="M6" s="348"/>
      <c r="N6" s="719"/>
      <c r="O6" s="348"/>
      <c r="P6" s="719"/>
      <c r="Q6" s="741"/>
      <c r="R6" s="402"/>
      <c r="S6" s="719"/>
      <c r="T6" s="715"/>
      <c r="U6" s="697"/>
      <c r="V6" s="697"/>
      <c r="W6" s="699"/>
      <c r="X6" s="405"/>
      <c r="Y6" s="749"/>
      <c r="Z6" s="751"/>
      <c r="AA6" s="721"/>
      <c r="AB6" s="715"/>
      <c r="AC6" s="697"/>
      <c r="AD6" s="697"/>
      <c r="AE6" s="699"/>
      <c r="AF6" s="348"/>
      <c r="AG6" s="701"/>
      <c r="AH6" s="348"/>
      <c r="AI6" s="703"/>
      <c r="AJ6" s="705"/>
      <c r="AK6" s="707"/>
      <c r="AL6" s="709"/>
      <c r="AM6" s="711"/>
      <c r="AN6" s="713"/>
      <c r="AO6" s="715"/>
      <c r="AP6" s="697"/>
      <c r="AQ6" s="697"/>
      <c r="AR6" s="699"/>
      <c r="AS6" s="348"/>
      <c r="AT6" s="351"/>
    </row>
    <row r="7" spans="1:46" s="20" customFormat="1" ht="13.5" customHeight="1">
      <c r="A7" s="290"/>
      <c r="B7" s="290"/>
      <c r="C7" s="353" t="s">
        <v>166</v>
      </c>
      <c r="D7" s="354" t="s">
        <v>167</v>
      </c>
      <c r="E7" s="406" t="s">
        <v>168</v>
      </c>
      <c r="F7" s="352" t="s">
        <v>169</v>
      </c>
      <c r="G7" s="290"/>
      <c r="H7" s="353" t="s">
        <v>172</v>
      </c>
      <c r="I7" s="354" t="s">
        <v>173</v>
      </c>
      <c r="J7" s="354" t="s">
        <v>174</v>
      </c>
      <c r="K7" s="406" t="s">
        <v>175</v>
      </c>
      <c r="L7" s="352" t="s">
        <v>176</v>
      </c>
      <c r="M7" s="290"/>
      <c r="N7" s="352" t="s">
        <v>177</v>
      </c>
      <c r="O7" s="290"/>
      <c r="P7" s="352" t="s">
        <v>215</v>
      </c>
      <c r="Q7" s="352" t="s">
        <v>216</v>
      </c>
      <c r="R7" s="407"/>
      <c r="S7" s="352" t="s">
        <v>181</v>
      </c>
      <c r="T7" s="353"/>
      <c r="U7" s="354"/>
      <c r="V7" s="354"/>
      <c r="W7" s="293"/>
      <c r="X7" s="292"/>
      <c r="Y7" s="408" t="s">
        <v>182</v>
      </c>
      <c r="Z7" s="407" t="s">
        <v>183</v>
      </c>
      <c r="AA7" s="352" t="s">
        <v>185</v>
      </c>
      <c r="AB7" s="353"/>
      <c r="AC7" s="354"/>
      <c r="AD7" s="354"/>
      <c r="AE7" s="293"/>
      <c r="AF7" s="290"/>
      <c r="AG7" s="355" t="s">
        <v>186</v>
      </c>
      <c r="AH7" s="290"/>
      <c r="AI7" s="353" t="s">
        <v>190</v>
      </c>
      <c r="AJ7" s="354"/>
      <c r="AK7" s="356" t="s">
        <v>192</v>
      </c>
      <c r="AL7" s="353" t="s">
        <v>194</v>
      </c>
      <c r="AM7" s="293" t="s">
        <v>196</v>
      </c>
      <c r="AN7" s="352" t="s">
        <v>198</v>
      </c>
      <c r="AO7" s="353"/>
      <c r="AP7" s="354"/>
      <c r="AQ7" s="354"/>
      <c r="AR7" s="293"/>
      <c r="AS7" s="290"/>
      <c r="AT7" s="352" t="s">
        <v>199</v>
      </c>
    </row>
    <row r="8" spans="1:46" s="50" customFormat="1" ht="14.25" thickBot="1">
      <c r="A8" s="357"/>
      <c r="B8" s="357"/>
      <c r="C8" s="359" t="s">
        <v>165</v>
      </c>
      <c r="D8" s="360" t="s">
        <v>170</v>
      </c>
      <c r="E8" s="409" t="s">
        <v>170</v>
      </c>
      <c r="F8" s="358" t="s">
        <v>171</v>
      </c>
      <c r="G8" s="357"/>
      <c r="H8" s="359" t="s">
        <v>165</v>
      </c>
      <c r="I8" s="360" t="s">
        <v>178</v>
      </c>
      <c r="J8" s="360" t="s">
        <v>178</v>
      </c>
      <c r="K8" s="409" t="s">
        <v>179</v>
      </c>
      <c r="L8" s="358" t="s">
        <v>180</v>
      </c>
      <c r="M8" s="357"/>
      <c r="N8" s="358" t="s">
        <v>165</v>
      </c>
      <c r="O8" s="357"/>
      <c r="P8" s="358" t="s">
        <v>165</v>
      </c>
      <c r="Q8" s="358" t="s">
        <v>217</v>
      </c>
      <c r="R8" s="410"/>
      <c r="S8" s="358" t="s">
        <v>218</v>
      </c>
      <c r="T8" s="359" t="s">
        <v>378</v>
      </c>
      <c r="U8" s="360" t="s">
        <v>379</v>
      </c>
      <c r="V8" s="360" t="s">
        <v>380</v>
      </c>
      <c r="W8" s="361" t="s">
        <v>381</v>
      </c>
      <c r="X8" s="411"/>
      <c r="Y8" s="412" t="s">
        <v>353</v>
      </c>
      <c r="Z8" s="413" t="s">
        <v>184</v>
      </c>
      <c r="AA8" s="358" t="s">
        <v>354</v>
      </c>
      <c r="AB8" s="359" t="s">
        <v>382</v>
      </c>
      <c r="AC8" s="360" t="s">
        <v>383</v>
      </c>
      <c r="AD8" s="360" t="s">
        <v>384</v>
      </c>
      <c r="AE8" s="361" t="s">
        <v>385</v>
      </c>
      <c r="AF8" s="357"/>
      <c r="AG8" s="362" t="s">
        <v>187</v>
      </c>
      <c r="AH8" s="357"/>
      <c r="AI8" s="359" t="s">
        <v>191</v>
      </c>
      <c r="AJ8" s="360" t="s">
        <v>165</v>
      </c>
      <c r="AK8" s="363" t="s">
        <v>193</v>
      </c>
      <c r="AL8" s="359" t="s">
        <v>195</v>
      </c>
      <c r="AM8" s="361" t="s">
        <v>197</v>
      </c>
      <c r="AN8" s="358" t="s">
        <v>355</v>
      </c>
      <c r="AO8" s="359" t="s">
        <v>386</v>
      </c>
      <c r="AP8" s="360" t="s">
        <v>387</v>
      </c>
      <c r="AQ8" s="360" t="s">
        <v>388</v>
      </c>
      <c r="AR8" s="361" t="s">
        <v>389</v>
      </c>
      <c r="AS8" s="357"/>
      <c r="AT8" s="358" t="s">
        <v>200</v>
      </c>
    </row>
    <row r="9" spans="1:46" ht="15.75" customHeight="1">
      <c r="A9" s="364" t="s">
        <v>5</v>
      </c>
      <c r="B9" s="365" t="s">
        <v>390</v>
      </c>
      <c r="C9" s="369">
        <f>需要振り分け!C12</f>
        <v>0</v>
      </c>
      <c r="D9" s="370">
        <f>ROUND(C9*各種係数!C3,0)</f>
        <v>0</v>
      </c>
      <c r="E9" s="371">
        <f>ROUND(C9*各種係数!D3,0)</f>
        <v>0</v>
      </c>
      <c r="F9" s="372">
        <f>C9-D9-E9+IF($B9="商業",D$46,IF($B9="運輸・郵便",E$46,0))</f>
        <v>0</v>
      </c>
      <c r="G9" s="316"/>
      <c r="H9" s="369">
        <f>需要振り分け!D12</f>
        <v>0</v>
      </c>
      <c r="I9" s="370">
        <f>ROUND(H9*各種係数!C3,0)</f>
        <v>0</v>
      </c>
      <c r="J9" s="370">
        <f>ROUND(H9*各種係数!D3,0)</f>
        <v>0</v>
      </c>
      <c r="K9" s="371">
        <f>H9-I9-J9+IF($B9="商業",I$46,IF($B9="運輸・郵便",J$46,0))</f>
        <v>0</v>
      </c>
      <c r="L9" s="310">
        <f>K9*各種係数!$E3</f>
        <v>0</v>
      </c>
      <c r="M9" s="316"/>
      <c r="N9" s="373">
        <f>需要振り分け!E12</f>
        <v>0</v>
      </c>
      <c r="O9" s="316"/>
      <c r="P9" s="373">
        <f>需要振り分け!F12</f>
        <v>0</v>
      </c>
      <c r="Q9" s="310">
        <f>P9*各種係数!$E3</f>
        <v>0</v>
      </c>
      <c r="R9" s="374"/>
      <c r="S9" s="305">
        <f>SUM(F9,L9,N9,Q9)</f>
        <v>0</v>
      </c>
      <c r="T9" s="306">
        <f>$S9*各種係数!$F3</f>
        <v>0</v>
      </c>
      <c r="U9" s="307">
        <f>$S9*各種係数!$G3</f>
        <v>0</v>
      </c>
      <c r="V9" s="307">
        <f>$S9*単位調整!$B$1*'雇用表(大分類）'!$M7</f>
        <v>0</v>
      </c>
      <c r="W9" s="308">
        <f>$S9*単位調整!$B$1*'雇用表(大分類）'!$N7</f>
        <v>0</v>
      </c>
      <c r="X9" s="374"/>
      <c r="Y9" s="375">
        <f t="array" ref="Y9:Y45">MMULT('投入係数表(37部門)'!$C$4:$AM$40,$S$9:$S$45)</f>
        <v>0.10741002119115674</v>
      </c>
      <c r="Z9" s="374">
        <f>Y9*各種係数!$E3</f>
        <v>3.9354733176119219E-2</v>
      </c>
      <c r="AA9" s="310">
        <f t="array" ref="AA9:AA45">MMULT('逆行列係数表（開放型）(37部門)'!$C$4:$AM$40,Z9:Z45)</f>
        <v>7.5726871931643014E-2</v>
      </c>
      <c r="AB9" s="306">
        <f>$AA9*各種係数!$F3</f>
        <v>3.713939599676009E-2</v>
      </c>
      <c r="AC9" s="307">
        <f>$AA9*各種係数!$G3</f>
        <v>1.48092124966199E-2</v>
      </c>
      <c r="AD9" s="307">
        <f>$AA9*単位調整!$B$1*'雇用表(大分類）'!$M7</f>
        <v>1.9321786222701927</v>
      </c>
      <c r="AE9" s="308">
        <f>$AA9*単位調整!$B$1*'雇用表(大分類）'!$N7</f>
        <v>0.38894764098527618</v>
      </c>
      <c r="AF9" s="318"/>
      <c r="AG9" s="309">
        <f t="shared" ref="AG9:AG45" si="0">S9+AA9</f>
        <v>7.5726871931643014E-2</v>
      </c>
      <c r="AH9" s="316"/>
      <c r="AI9" s="311">
        <f>AG9*各種係数!G3</f>
        <v>1.48092124966199E-2</v>
      </c>
      <c r="AJ9" s="312"/>
      <c r="AK9" s="313">
        <f>AI9*$AJ$46</f>
        <v>9.8620903319612055E-3</v>
      </c>
      <c r="AL9" s="314">
        <f>$AK$46*各種係数!H3</f>
        <v>0.46055087698271996</v>
      </c>
      <c r="AM9" s="313">
        <f>AL9*各種係数!$E3</f>
        <v>0.1687445610445043</v>
      </c>
      <c r="AN9" s="315">
        <f t="array" ref="AN9:AN45">MMULT('逆行列係数表（開放型）(37部門)'!$C$4:$AM$40,AM9:AM45)</f>
        <v>0.28531589390761403</v>
      </c>
      <c r="AO9" s="306">
        <f>$AN9*各種係数!$F3</f>
        <v>0.13992998387111061</v>
      </c>
      <c r="AP9" s="307">
        <f>$AN9*各種係数!$G3</f>
        <v>5.5796622701582137E-2</v>
      </c>
      <c r="AQ9" s="307">
        <f>$AN9*単位調整!$B$1*'雇用表(大分類）'!$M7</f>
        <v>7.2798632340159468</v>
      </c>
      <c r="AR9" s="308">
        <f>$AN9*単位調整!$B$1*'雇用表(大分類）'!$N7</f>
        <v>1.4654367867082196</v>
      </c>
      <c r="AS9" s="316"/>
      <c r="AT9" s="309">
        <f>AG9+AN9</f>
        <v>0.36104276583925704</v>
      </c>
    </row>
    <row r="10" spans="1:46" ht="15.75" customHeight="1">
      <c r="A10" s="366" t="s">
        <v>6</v>
      </c>
      <c r="B10" s="367" t="s">
        <v>31</v>
      </c>
      <c r="C10" s="375">
        <f>需要振り分け!C13</f>
        <v>0</v>
      </c>
      <c r="D10" s="376">
        <f>ROUND(C10*各種係数!C4,0)</f>
        <v>0</v>
      </c>
      <c r="E10" s="377">
        <f>ROUND(C10*各種係数!D4,0)</f>
        <v>0</v>
      </c>
      <c r="F10" s="378">
        <f t="shared" ref="F10:F45" si="1">C10-D10-E10+IF($B10="商業",D$46,IF($B10="運輸・郵便",E$46,0))</f>
        <v>0</v>
      </c>
      <c r="G10" s="316"/>
      <c r="H10" s="375">
        <f>需要振り分け!D13</f>
        <v>0</v>
      </c>
      <c r="I10" s="376">
        <f>ROUND(H10*各種係数!C4,0)</f>
        <v>0</v>
      </c>
      <c r="J10" s="376">
        <f>ROUND(H10*各種係数!D4,0)</f>
        <v>0</v>
      </c>
      <c r="K10" s="377">
        <f t="shared" ref="K10:K45" si="2">H10-I10-J10+IF($B10="商業",I$46,IF($B10="運輸・郵便",J$46,0))</f>
        <v>0</v>
      </c>
      <c r="L10" s="309">
        <f>K10*各種係数!$E4</f>
        <v>0</v>
      </c>
      <c r="M10" s="316"/>
      <c r="N10" s="317">
        <f>需要振り分け!E13</f>
        <v>0</v>
      </c>
      <c r="O10" s="316"/>
      <c r="P10" s="317">
        <f>需要振り分け!F13</f>
        <v>0</v>
      </c>
      <c r="Q10" s="309">
        <f>P10*各種係数!$E4</f>
        <v>0</v>
      </c>
      <c r="R10" s="379"/>
      <c r="S10" s="317">
        <f t="shared" ref="S10:S45" si="3">SUM(F10,L10,N10,Q10)</f>
        <v>0</v>
      </c>
      <c r="T10" s="306">
        <f>$S10*各種係数!$F4</f>
        <v>0</v>
      </c>
      <c r="U10" s="307">
        <f>$S10*各種係数!$G4</f>
        <v>0</v>
      </c>
      <c r="V10" s="307">
        <f>$S10*単位調整!$B$1*'雇用表(大分類）'!$M8</f>
        <v>0</v>
      </c>
      <c r="W10" s="308">
        <f>$S10*単位調整!$B$1*'雇用表(大分類）'!$N8</f>
        <v>0</v>
      </c>
      <c r="X10" s="379"/>
      <c r="Y10" s="380">
        <v>0.19918523568921634</v>
      </c>
      <c r="Z10" s="379">
        <f>Y10*各種係数!$E4</f>
        <v>1.0917840055979099E-3</v>
      </c>
      <c r="AA10" s="309">
        <v>8.5863802601329042E-3</v>
      </c>
      <c r="AB10" s="306">
        <f>$AA10*各種係数!$F4</f>
        <v>5.2355138558442798E-3</v>
      </c>
      <c r="AC10" s="307">
        <f>$AA10*各種係数!$G4</f>
        <v>2.7129084149331772E-3</v>
      </c>
      <c r="AD10" s="307">
        <f>$AA10*単位調整!$B$1*'雇用表(大分類）'!$M8</f>
        <v>7.6306334962291278E-2</v>
      </c>
      <c r="AE10" s="308">
        <f>$AA10*単位調整!$B$1*'雇用表(大分類）'!$N8</f>
        <v>7.4719374789765286E-2</v>
      </c>
      <c r="AF10" s="381"/>
      <c r="AG10" s="309">
        <f t="shared" si="0"/>
        <v>8.5863802601329042E-3</v>
      </c>
      <c r="AH10" s="316"/>
      <c r="AI10" s="318">
        <f>AG10*各種係数!G4</f>
        <v>2.7129084149331772E-3</v>
      </c>
      <c r="AJ10" s="319"/>
      <c r="AK10" s="320">
        <f t="shared" ref="AK10:AK45" si="4">AI10*$AJ$46</f>
        <v>1.8066421733441474E-3</v>
      </c>
      <c r="AL10" s="321">
        <f>$AK$46*各種係数!H4</f>
        <v>-8.2352324919046009E-4</v>
      </c>
      <c r="AM10" s="320">
        <f>AL10*各種係数!$E4</f>
        <v>-4.5139365304516035E-6</v>
      </c>
      <c r="AN10" s="315">
        <v>2.298863482336334E-3</v>
      </c>
      <c r="AO10" s="306">
        <f>$AN10*各種係数!$F4</f>
        <v>1.4017235726618068E-3</v>
      </c>
      <c r="AP10" s="307">
        <f>$AN10*各種係数!$G4</f>
        <v>7.2633704740165961E-4</v>
      </c>
      <c r="AQ10" s="307">
        <f>$AN10*単位調整!$B$1*'雇用表(大分類）'!$M8</f>
        <v>2.0429778509835118E-2</v>
      </c>
      <c r="AR10" s="308">
        <f>$AN10*単位調整!$B$1*'雇用表(大分類）'!$N8</f>
        <v>2.0004895767862813E-2</v>
      </c>
      <c r="AS10" s="316"/>
      <c r="AT10" s="309">
        <f t="shared" ref="AT10:AT45" si="5">AG10+AN10</f>
        <v>1.0885243742469238E-2</v>
      </c>
    </row>
    <row r="11" spans="1:46" ht="15.75" customHeight="1">
      <c r="A11" s="366" t="s">
        <v>7</v>
      </c>
      <c r="B11" s="367" t="s">
        <v>52</v>
      </c>
      <c r="C11" s="375">
        <f>需要振り分け!C14</f>
        <v>0</v>
      </c>
      <c r="D11" s="376">
        <f>ROUND(C11*各種係数!C5,0)</f>
        <v>0</v>
      </c>
      <c r="E11" s="377">
        <f>ROUND(C11*各種係数!D5,0)</f>
        <v>0</v>
      </c>
      <c r="F11" s="378">
        <f t="shared" si="1"/>
        <v>0</v>
      </c>
      <c r="G11" s="316"/>
      <c r="H11" s="375">
        <f>需要振り分け!D14</f>
        <v>0</v>
      </c>
      <c r="I11" s="376">
        <f>ROUND(H11*各種係数!C5,0)</f>
        <v>0</v>
      </c>
      <c r="J11" s="376">
        <f>ROUND(H11*各種係数!D5,0)</f>
        <v>0</v>
      </c>
      <c r="K11" s="377">
        <f t="shared" si="2"/>
        <v>0</v>
      </c>
      <c r="L11" s="309">
        <f>K11*各種係数!$E5</f>
        <v>0</v>
      </c>
      <c r="M11" s="316"/>
      <c r="N11" s="317">
        <f>需要振り分け!E14</f>
        <v>0</v>
      </c>
      <c r="O11" s="316"/>
      <c r="P11" s="317">
        <f>需要振り分け!F14</f>
        <v>0</v>
      </c>
      <c r="Q11" s="309">
        <f>P11*各種係数!$E5</f>
        <v>0</v>
      </c>
      <c r="R11" s="379"/>
      <c r="S11" s="317">
        <f t="shared" si="3"/>
        <v>0</v>
      </c>
      <c r="T11" s="306">
        <f>$S11*各種係数!$F5</f>
        <v>0</v>
      </c>
      <c r="U11" s="307">
        <f>$S11*各種係数!$G5</f>
        <v>0</v>
      </c>
      <c r="V11" s="307">
        <f>$S11*単位調整!$B$1*'雇用表(大分類）'!$M9</f>
        <v>0</v>
      </c>
      <c r="W11" s="308">
        <f>$S11*単位調整!$B$1*'雇用表(大分類）'!$N9</f>
        <v>0</v>
      </c>
      <c r="X11" s="379"/>
      <c r="Y11" s="380">
        <v>1.9277695691339802E-2</v>
      </c>
      <c r="Z11" s="379">
        <f>Y11*各種係数!$E5</f>
        <v>4.5001658023060337E-3</v>
      </c>
      <c r="AA11" s="309">
        <v>1.4162313832820832E-2</v>
      </c>
      <c r="AB11" s="306">
        <f>$AA11*各種係数!$F5</f>
        <v>5.0531674950511276E-3</v>
      </c>
      <c r="AC11" s="307">
        <f>$AA11*各種係数!$G5</f>
        <v>1.7110158908984841E-3</v>
      </c>
      <c r="AD11" s="307">
        <f>$AA11*単位調整!$B$1*'雇用表(大分類）'!$M9</f>
        <v>4.1266983098094116E-2</v>
      </c>
      <c r="AE11" s="308">
        <f>$AA11*単位調整!$B$1*'雇用表(大分類）'!$N9</f>
        <v>3.9930570211861603E-2</v>
      </c>
      <c r="AF11" s="381"/>
      <c r="AG11" s="309">
        <f t="shared" si="0"/>
        <v>1.4162313832820832E-2</v>
      </c>
      <c r="AH11" s="316"/>
      <c r="AI11" s="318">
        <f>AG11*各種係数!G5</f>
        <v>1.7110158908984841E-3</v>
      </c>
      <c r="AJ11" s="319"/>
      <c r="AK11" s="320">
        <f t="shared" si="4"/>
        <v>1.1394389323073962E-3</v>
      </c>
      <c r="AL11" s="321">
        <f>$AK$46*各種係数!H5</f>
        <v>4.4434074434845003</v>
      </c>
      <c r="AM11" s="320">
        <f>AL11*各種係数!$E5</f>
        <v>1.0372645435970826</v>
      </c>
      <c r="AN11" s="315">
        <v>1.1795266415936616</v>
      </c>
      <c r="AO11" s="306">
        <f>$AN11*各種係数!$F5</f>
        <v>0.42085959647603272</v>
      </c>
      <c r="AP11" s="307">
        <f>$AN11*各種係数!$G5</f>
        <v>0.1425041734937246</v>
      </c>
      <c r="AQ11" s="307">
        <f>$AN11*単位調整!$B$1*'雇用表(大分類）'!$M9</f>
        <v>3.4369741100916009</v>
      </c>
      <c r="AR11" s="308">
        <f>$AN11*単位調整!$B$1*'雇用表(大分類）'!$N9</f>
        <v>3.3256692327891928</v>
      </c>
      <c r="AS11" s="316"/>
      <c r="AT11" s="309">
        <f t="shared" si="5"/>
        <v>1.1936889554264825</v>
      </c>
    </row>
    <row r="12" spans="1:46" ht="15.75" customHeight="1">
      <c r="A12" s="366" t="s">
        <v>8</v>
      </c>
      <c r="B12" s="367" t="s">
        <v>32</v>
      </c>
      <c r="C12" s="375">
        <f>需要振り分け!C15</f>
        <v>0</v>
      </c>
      <c r="D12" s="376">
        <f>ROUND(C12*各種係数!C6,0)</f>
        <v>0</v>
      </c>
      <c r="E12" s="377">
        <f>ROUND(C12*各種係数!D6,0)</f>
        <v>0</v>
      </c>
      <c r="F12" s="378">
        <f t="shared" si="1"/>
        <v>0</v>
      </c>
      <c r="G12" s="316"/>
      <c r="H12" s="375">
        <f>需要振り分け!D15</f>
        <v>0</v>
      </c>
      <c r="I12" s="376">
        <f>ROUND(H12*各種係数!C6,0)</f>
        <v>0</v>
      </c>
      <c r="J12" s="376">
        <f>ROUND(H12*各種係数!D6,0)</f>
        <v>0</v>
      </c>
      <c r="K12" s="377">
        <f t="shared" si="2"/>
        <v>0</v>
      </c>
      <c r="L12" s="309">
        <f>K12*各種係数!$E6</f>
        <v>0</v>
      </c>
      <c r="M12" s="316"/>
      <c r="N12" s="317">
        <f>需要振り分け!E15</f>
        <v>0</v>
      </c>
      <c r="O12" s="316"/>
      <c r="P12" s="317">
        <f>需要振り分け!F15</f>
        <v>4.3158042876577381E-2</v>
      </c>
      <c r="Q12" s="309">
        <f>P12*各種係数!$E6</f>
        <v>9.2378469375137863E-3</v>
      </c>
      <c r="R12" s="379"/>
      <c r="S12" s="317">
        <f t="shared" si="3"/>
        <v>9.2378469375137863E-3</v>
      </c>
      <c r="T12" s="306">
        <f>$S12*各種係数!$F6</f>
        <v>3.6069717990021666E-3</v>
      </c>
      <c r="U12" s="307">
        <f>$S12*各種係数!$G6</f>
        <v>2.6128335716705912E-3</v>
      </c>
      <c r="V12" s="307">
        <f>$S12*単位調整!$B$1*'雇用表(大分類）'!$M10</f>
        <v>6.1612452557477597E-2</v>
      </c>
      <c r="W12" s="308">
        <f>$S12*単位調整!$B$1*'雇用表(大分類）'!$N10</f>
        <v>5.694848065504881E-2</v>
      </c>
      <c r="X12" s="379"/>
      <c r="Y12" s="380">
        <v>0.41058702048665635</v>
      </c>
      <c r="Z12" s="379">
        <f>Y12*各種係数!$E6</f>
        <v>8.7884894610085834E-2</v>
      </c>
      <c r="AA12" s="309">
        <v>0.11670615002890519</v>
      </c>
      <c r="AB12" s="306">
        <f>$AA12*各種係数!$F6</f>
        <v>4.5568604326504482E-2</v>
      </c>
      <c r="AC12" s="307">
        <f>$AA12*各種係数!$G6</f>
        <v>3.3009179398464476E-2</v>
      </c>
      <c r="AD12" s="307">
        <f>$AA12*単位調整!$B$1*'雇用表(大分類）'!$M10</f>
        <v>0.77837965712787638</v>
      </c>
      <c r="AE12" s="308">
        <f>$AA12*単位調整!$B$1*'雇用表(大分類）'!$N10</f>
        <v>0.71945746364953922</v>
      </c>
      <c r="AF12" s="381"/>
      <c r="AG12" s="309">
        <f t="shared" si="0"/>
        <v>0.12594399696641898</v>
      </c>
      <c r="AH12" s="316"/>
      <c r="AI12" s="318">
        <f>AG12*各種係数!G6</f>
        <v>3.5622012970135064E-2</v>
      </c>
      <c r="AJ12" s="319"/>
      <c r="AK12" s="320">
        <f t="shared" si="4"/>
        <v>2.3722227619999994E-2</v>
      </c>
      <c r="AL12" s="321">
        <f>$AK$46*各種係数!H6</f>
        <v>0.49154100187643646</v>
      </c>
      <c r="AM12" s="320">
        <f>AL12*各種係数!$E6</f>
        <v>0.10521284646369027</v>
      </c>
      <c r="AN12" s="315">
        <v>0.12997407512423467</v>
      </c>
      <c r="AO12" s="306">
        <f>$AN12*各種係数!$F6</f>
        <v>5.0749143901779856E-2</v>
      </c>
      <c r="AP12" s="307">
        <f>$AN12*各種係数!$G6</f>
        <v>3.6761880688059301E-2</v>
      </c>
      <c r="AQ12" s="307">
        <f>$AN12*単位調整!$B$1*'雇用表(大分類）'!$M10</f>
        <v>0.86687099185139393</v>
      </c>
      <c r="AR12" s="308">
        <f>$AN12*単位調整!$B$1*'雇用表(大分類）'!$N10</f>
        <v>0.80125013468370132</v>
      </c>
      <c r="AS12" s="316"/>
      <c r="AT12" s="309">
        <f t="shared" si="5"/>
        <v>0.25591807209065365</v>
      </c>
    </row>
    <row r="13" spans="1:46" ht="15.75" customHeight="1">
      <c r="A13" s="366" t="s">
        <v>9</v>
      </c>
      <c r="B13" s="367" t="s">
        <v>23</v>
      </c>
      <c r="C13" s="375">
        <f>需要振り分け!C16</f>
        <v>0</v>
      </c>
      <c r="D13" s="376">
        <f>ROUND(C13*各種係数!C7,0)</f>
        <v>0</v>
      </c>
      <c r="E13" s="377">
        <f>ROUND(C13*各種係数!D7,0)</f>
        <v>0</v>
      </c>
      <c r="F13" s="378">
        <f t="shared" si="1"/>
        <v>0</v>
      </c>
      <c r="G13" s="316"/>
      <c r="H13" s="375">
        <f>需要振り分け!D16</f>
        <v>0</v>
      </c>
      <c r="I13" s="376">
        <f>ROUND(H13*各種係数!C7,0)</f>
        <v>0</v>
      </c>
      <c r="J13" s="376">
        <f>ROUND(H13*各種係数!D7,0)</f>
        <v>0</v>
      </c>
      <c r="K13" s="377">
        <f t="shared" si="2"/>
        <v>0</v>
      </c>
      <c r="L13" s="309">
        <f>K13*各種係数!$E7</f>
        <v>0</v>
      </c>
      <c r="M13" s="316"/>
      <c r="N13" s="317">
        <f>需要振り分け!E16</f>
        <v>0</v>
      </c>
      <c r="O13" s="316"/>
      <c r="P13" s="317">
        <f>需要振り分け!F16</f>
        <v>0.15199136839142469</v>
      </c>
      <c r="Q13" s="309">
        <f>P13*各種係数!$E7</f>
        <v>4.1372052321042838E-2</v>
      </c>
      <c r="R13" s="379"/>
      <c r="S13" s="317">
        <f t="shared" si="3"/>
        <v>4.1372052321042838E-2</v>
      </c>
      <c r="T13" s="306">
        <f>$S13*各種係数!$F7</f>
        <v>1.7026611241244587E-2</v>
      </c>
      <c r="U13" s="307">
        <f>$S13*各種係数!$G7</f>
        <v>8.1922324694291889E-3</v>
      </c>
      <c r="V13" s="307">
        <f>$S13*単位調整!$B$1*'雇用表(大分類）'!$M11</f>
        <v>0.16309718577591953</v>
      </c>
      <c r="W13" s="308">
        <f>$S13*単位調整!$B$1*'雇用表(大分類）'!$N11</f>
        <v>0.15070461437348268</v>
      </c>
      <c r="X13" s="379"/>
      <c r="Y13" s="380">
        <v>5.5627581824855241</v>
      </c>
      <c r="Z13" s="379">
        <f>Y13*各種係数!$E7</f>
        <v>1.5141828447942631</v>
      </c>
      <c r="AA13" s="309">
        <v>1.7172792395378209</v>
      </c>
      <c r="AB13" s="306">
        <f>$AA13*各種係数!$F7</f>
        <v>0.70674390956908661</v>
      </c>
      <c r="AC13" s="307">
        <f>$AA13*各種係数!$G7</f>
        <v>0.34004478762739299</v>
      </c>
      <c r="AD13" s="307">
        <f>$AA13*単位調整!$B$1*'雇用表(大分類）'!$M11</f>
        <v>6.7698698867199418</v>
      </c>
      <c r="AE13" s="308">
        <f>$AA13*単位調整!$B$1*'雇用表(大分類）'!$N11</f>
        <v>6.2554766091335994</v>
      </c>
      <c r="AF13" s="381"/>
      <c r="AG13" s="309">
        <f t="shared" si="0"/>
        <v>1.7586512918588637</v>
      </c>
      <c r="AH13" s="316"/>
      <c r="AI13" s="318">
        <f>AG13*各種係数!G7</f>
        <v>0.34823702009682217</v>
      </c>
      <c r="AJ13" s="319"/>
      <c r="AK13" s="320">
        <f t="shared" si="4"/>
        <v>0.23190598081509839</v>
      </c>
      <c r="AL13" s="321">
        <f>$AK$46*各種係数!H7</f>
        <v>6.6259870606996368E-2</v>
      </c>
      <c r="AM13" s="320">
        <f>AL13*各種係数!$E7</f>
        <v>1.8035937583497971E-2</v>
      </c>
      <c r="AN13" s="315">
        <v>8.6593942558541082E-2</v>
      </c>
      <c r="AO13" s="306">
        <f>$AN13*各種係数!$F7</f>
        <v>3.5637617983022493E-2</v>
      </c>
      <c r="AP13" s="307">
        <f>$AN13*各種係数!$G7</f>
        <v>1.7146785525144214E-2</v>
      </c>
      <c r="AQ13" s="307">
        <f>$AN13*単位調整!$B$1*'雇用表(大分類）'!$M11</f>
        <v>0.34137122874506903</v>
      </c>
      <c r="AR13" s="308">
        <f>$AN13*単位調整!$B$1*'雇用表(大分類）'!$N11</f>
        <v>0.31543290671434349</v>
      </c>
      <c r="AS13" s="316"/>
      <c r="AT13" s="309">
        <f t="shared" si="5"/>
        <v>1.8452452344174048</v>
      </c>
    </row>
    <row r="14" spans="1:46" ht="15.75" customHeight="1">
      <c r="A14" s="366" t="s">
        <v>10</v>
      </c>
      <c r="B14" s="367" t="s">
        <v>33</v>
      </c>
      <c r="C14" s="375">
        <f>需要振り分け!C17</f>
        <v>0</v>
      </c>
      <c r="D14" s="376">
        <f>ROUND(C14*各種係数!C8,0)</f>
        <v>0</v>
      </c>
      <c r="E14" s="377">
        <f>ROUND(C14*各種係数!D8,0)</f>
        <v>0</v>
      </c>
      <c r="F14" s="378">
        <f t="shared" si="1"/>
        <v>0</v>
      </c>
      <c r="G14" s="316"/>
      <c r="H14" s="375">
        <f>需要振り分け!D17</f>
        <v>0</v>
      </c>
      <c r="I14" s="376">
        <f>ROUND(H14*各種係数!C8,0)</f>
        <v>0</v>
      </c>
      <c r="J14" s="376">
        <f>ROUND(H14*各種係数!D8,0)</f>
        <v>0</v>
      </c>
      <c r="K14" s="377">
        <f t="shared" si="2"/>
        <v>0</v>
      </c>
      <c r="L14" s="309">
        <f>K14*各種係数!$E8</f>
        <v>0</v>
      </c>
      <c r="M14" s="316"/>
      <c r="N14" s="317">
        <f>需要振り分け!E17</f>
        <v>0</v>
      </c>
      <c r="O14" s="316"/>
      <c r="P14" s="317">
        <f>需要振り分け!F17</f>
        <v>0</v>
      </c>
      <c r="Q14" s="309">
        <f>P14*各種係数!$E8</f>
        <v>0</v>
      </c>
      <c r="R14" s="379"/>
      <c r="S14" s="317">
        <f t="shared" si="3"/>
        <v>0</v>
      </c>
      <c r="T14" s="306">
        <f>$S14*各種係数!$F8</f>
        <v>0</v>
      </c>
      <c r="U14" s="307">
        <f>$S14*各種係数!$G8</f>
        <v>0</v>
      </c>
      <c r="V14" s="307">
        <f>$S14*単位調整!$B$1*'雇用表(大分類）'!$M12</f>
        <v>0</v>
      </c>
      <c r="W14" s="308">
        <f>$S14*単位調整!$B$1*'雇用表(大分類）'!$N12</f>
        <v>0</v>
      </c>
      <c r="X14" s="379"/>
      <c r="Y14" s="380">
        <v>0.62400510155893529</v>
      </c>
      <c r="Z14" s="379">
        <f>Y14*各種係数!$E8</f>
        <v>0.27923496465024544</v>
      </c>
      <c r="AA14" s="309">
        <v>0.5500871353757365</v>
      </c>
      <c r="AB14" s="306">
        <f>$AA14*各種係数!$F8</f>
        <v>0.15624367272132816</v>
      </c>
      <c r="AC14" s="307">
        <f>$AA14*各種係数!$G8</f>
        <v>5.1092853927712165E-2</v>
      </c>
      <c r="AD14" s="307">
        <f>$AA14*単位調整!$B$1*'雇用表(大分類）'!$M12</f>
        <v>0.634404807444921</v>
      </c>
      <c r="AE14" s="308">
        <f>$AA14*単位調整!$B$1*'雇用表(大分類）'!$N12</f>
        <v>0.6337951936004832</v>
      </c>
      <c r="AF14" s="381"/>
      <c r="AG14" s="309">
        <f t="shared" si="0"/>
        <v>0.5500871353757365</v>
      </c>
      <c r="AH14" s="316"/>
      <c r="AI14" s="318">
        <f>AG14*各種係数!G8</f>
        <v>5.1092853927712165E-2</v>
      </c>
      <c r="AJ14" s="319"/>
      <c r="AK14" s="320">
        <f t="shared" si="4"/>
        <v>3.4024924746525437E-2</v>
      </c>
      <c r="AL14" s="321">
        <f>$AK$46*各種係数!H8</f>
        <v>0.34228978831003865</v>
      </c>
      <c r="AM14" s="320">
        <f>AL14*各種係数!$E8</f>
        <v>0.15317066591300374</v>
      </c>
      <c r="AN14" s="315">
        <v>0.46741431106072079</v>
      </c>
      <c r="AO14" s="306">
        <f>$AN14*各種係数!$F8</f>
        <v>0.13276174617818121</v>
      </c>
      <c r="AP14" s="307">
        <f>$AN14*各種係数!$G8</f>
        <v>4.3414087665284824E-2</v>
      </c>
      <c r="AQ14" s="307">
        <f>$AN14*単位調整!$B$1*'雇用表(大分類）'!$M12</f>
        <v>0.5390598451333215</v>
      </c>
      <c r="AR14" s="308">
        <f>$AN14*単位調整!$B$1*'雇用表(大分類）'!$N12</f>
        <v>0.53854185040705627</v>
      </c>
      <c r="AS14" s="316"/>
      <c r="AT14" s="309">
        <f t="shared" si="5"/>
        <v>1.0175014464364573</v>
      </c>
    </row>
    <row r="15" spans="1:46" ht="15.75" customHeight="1">
      <c r="A15" s="366" t="s">
        <v>11</v>
      </c>
      <c r="B15" s="367" t="s">
        <v>34</v>
      </c>
      <c r="C15" s="375">
        <f>需要振り分け!C18</f>
        <v>0</v>
      </c>
      <c r="D15" s="376">
        <f>ROUND(C15*各種係数!C9,0)</f>
        <v>0</v>
      </c>
      <c r="E15" s="377">
        <f>ROUND(C15*各種係数!D9,0)</f>
        <v>0</v>
      </c>
      <c r="F15" s="378">
        <f t="shared" si="1"/>
        <v>0</v>
      </c>
      <c r="G15" s="316"/>
      <c r="H15" s="375">
        <f>需要振り分け!D18</f>
        <v>0</v>
      </c>
      <c r="I15" s="376">
        <f>ROUND(H15*各種係数!C9,0)</f>
        <v>0</v>
      </c>
      <c r="J15" s="376">
        <f>ROUND(H15*各種係数!D9,0)</f>
        <v>0</v>
      </c>
      <c r="K15" s="377">
        <f t="shared" si="2"/>
        <v>0</v>
      </c>
      <c r="L15" s="309">
        <f>K15*各種係数!$E9</f>
        <v>0</v>
      </c>
      <c r="M15" s="316"/>
      <c r="N15" s="317">
        <f>需要振り分け!E18</f>
        <v>0</v>
      </c>
      <c r="O15" s="316"/>
      <c r="P15" s="317">
        <f>需要振り分け!F18</f>
        <v>0</v>
      </c>
      <c r="Q15" s="309">
        <f>P15*各種係数!$E9</f>
        <v>0</v>
      </c>
      <c r="R15" s="379"/>
      <c r="S15" s="317">
        <f t="shared" si="3"/>
        <v>0</v>
      </c>
      <c r="T15" s="306">
        <f>$S15*各種係数!$F9</f>
        <v>0</v>
      </c>
      <c r="U15" s="307">
        <f>$S15*各種係数!$G9</f>
        <v>0</v>
      </c>
      <c r="V15" s="307">
        <f>$S15*単位調整!$B$1*'雇用表(大分類）'!$M13</f>
        <v>0</v>
      </c>
      <c r="W15" s="308">
        <f>$S15*単位調整!$B$1*'雇用表(大分類）'!$N13</f>
        <v>0</v>
      </c>
      <c r="X15" s="379"/>
      <c r="Y15" s="380">
        <v>1.1740197539930688</v>
      </c>
      <c r="Z15" s="379">
        <f>Y15*各種係数!$E9</f>
        <v>0.66134004885804143</v>
      </c>
      <c r="AA15" s="309">
        <v>1.2351106838152561</v>
      </c>
      <c r="AB15" s="306">
        <f>$AA15*各種係数!$F9</f>
        <v>0.55275159178910205</v>
      </c>
      <c r="AC15" s="307">
        <f>$AA15*各種係数!$G9</f>
        <v>1.8240772129048483E-2</v>
      </c>
      <c r="AD15" s="307">
        <f>$AA15*単位調整!$B$1*'雇用表(大分類）'!$M13</f>
        <v>0.12810731405592388</v>
      </c>
      <c r="AE15" s="308">
        <f>$AA15*単位調整!$B$1*'雇用表(大分類）'!$N13</f>
        <v>0.12810731405592388</v>
      </c>
      <c r="AF15" s="381"/>
      <c r="AG15" s="309">
        <f t="shared" si="0"/>
        <v>1.2351106838152561</v>
      </c>
      <c r="AH15" s="316"/>
      <c r="AI15" s="318">
        <f>AG15*各種係数!G9</f>
        <v>1.8240772129048483E-2</v>
      </c>
      <c r="AJ15" s="319"/>
      <c r="AK15" s="320">
        <f t="shared" si="4"/>
        <v>1.2147313201323539E-2</v>
      </c>
      <c r="AL15" s="321">
        <f>$AK$46*各種係数!H9</f>
        <v>0.68257364498987694</v>
      </c>
      <c r="AM15" s="320">
        <f>AL15*各種係数!$E9</f>
        <v>0.38450229324632107</v>
      </c>
      <c r="AN15" s="315">
        <v>0.59016511582806563</v>
      </c>
      <c r="AO15" s="306">
        <f>$AN15*各種係数!$F9</f>
        <v>0.26411779241086802</v>
      </c>
      <c r="AP15" s="307">
        <f>$AN15*各種係数!$G9</f>
        <v>8.7158726237230519E-3</v>
      </c>
      <c r="AQ15" s="307">
        <f>$AN15*単位調整!$B$1*'雇用表(大分類）'!$M13</f>
        <v>6.1212706544400163E-2</v>
      </c>
      <c r="AR15" s="308">
        <f>$AN15*単位調整!$B$1*'雇用表(大分類）'!$N13</f>
        <v>6.1212706544400163E-2</v>
      </c>
      <c r="AS15" s="316"/>
      <c r="AT15" s="309">
        <f t="shared" si="5"/>
        <v>1.8252757996433218</v>
      </c>
    </row>
    <row r="16" spans="1:46" ht="15.75" customHeight="1">
      <c r="A16" s="366" t="s">
        <v>12</v>
      </c>
      <c r="B16" s="367" t="s">
        <v>391</v>
      </c>
      <c r="C16" s="375">
        <f>需要振り分け!C19</f>
        <v>0</v>
      </c>
      <c r="D16" s="376">
        <f>ROUND(C16*各種係数!C10,0)</f>
        <v>0</v>
      </c>
      <c r="E16" s="377">
        <f>ROUND(C16*各種係数!D10,0)</f>
        <v>0</v>
      </c>
      <c r="F16" s="378">
        <f t="shared" si="1"/>
        <v>0</v>
      </c>
      <c r="G16" s="316"/>
      <c r="H16" s="375">
        <f>需要振り分け!D19</f>
        <v>0</v>
      </c>
      <c r="I16" s="376">
        <f>ROUND(H16*各種係数!C10,0)</f>
        <v>0</v>
      </c>
      <c r="J16" s="376">
        <f>ROUND(H16*各種係数!D10,0)</f>
        <v>0</v>
      </c>
      <c r="K16" s="377">
        <f t="shared" si="2"/>
        <v>0</v>
      </c>
      <c r="L16" s="309">
        <f>K16*各種係数!$E10</f>
        <v>0</v>
      </c>
      <c r="M16" s="316"/>
      <c r="N16" s="317">
        <f>需要振り分け!E19</f>
        <v>0</v>
      </c>
      <c r="O16" s="316"/>
      <c r="P16" s="317">
        <f>需要振り分け!F19</f>
        <v>0</v>
      </c>
      <c r="Q16" s="309">
        <f>P16*各種係数!$E10</f>
        <v>0</v>
      </c>
      <c r="R16" s="379"/>
      <c r="S16" s="317">
        <f t="shared" si="3"/>
        <v>0</v>
      </c>
      <c r="T16" s="306">
        <f>$S16*各種係数!$F10</f>
        <v>0</v>
      </c>
      <c r="U16" s="307">
        <f>$S16*各種係数!$G10</f>
        <v>0</v>
      </c>
      <c r="V16" s="307">
        <f>$S16*単位調整!$B$1*'雇用表(大分類）'!$M14</f>
        <v>0</v>
      </c>
      <c r="W16" s="308">
        <f>$S16*単位調整!$B$1*'雇用表(大分類）'!$N14</f>
        <v>0</v>
      </c>
      <c r="X16" s="379"/>
      <c r="Y16" s="380">
        <v>1.6482651519085463</v>
      </c>
      <c r="Z16" s="379">
        <f>Y16*各種係数!$E10</f>
        <v>0.47917263743309813</v>
      </c>
      <c r="AA16" s="309">
        <v>0.60443507326311807</v>
      </c>
      <c r="AB16" s="306">
        <f>$AA16*各種係数!$F10</f>
        <v>0.27860443150620723</v>
      </c>
      <c r="AC16" s="307">
        <f>$AA16*各種係数!$G10</f>
        <v>0.14916333950528601</v>
      </c>
      <c r="AD16" s="307">
        <f>$AA16*単位調整!$B$1*'雇用表(大分類）'!$M14</f>
        <v>2.4771720902560594</v>
      </c>
      <c r="AE16" s="308">
        <f>$AA16*単位調整!$B$1*'雇用表(大分類）'!$N14</f>
        <v>2.4070959871531761</v>
      </c>
      <c r="AF16" s="381"/>
      <c r="AG16" s="309">
        <f t="shared" si="0"/>
        <v>0.60443507326311807</v>
      </c>
      <c r="AH16" s="316"/>
      <c r="AI16" s="318">
        <f>AG16*各種係数!G10</f>
        <v>0.14916333950528601</v>
      </c>
      <c r="AJ16" s="319"/>
      <c r="AK16" s="320">
        <f t="shared" si="4"/>
        <v>9.933427106633036E-2</v>
      </c>
      <c r="AL16" s="322">
        <f>$AK$46*各種係数!H10</f>
        <v>0.10080959599311526</v>
      </c>
      <c r="AM16" s="320">
        <f>AL16*各種係数!$E10</f>
        <v>2.9306692515250317E-2</v>
      </c>
      <c r="AN16" s="315">
        <v>8.4096267218126339E-2</v>
      </c>
      <c r="AO16" s="306">
        <f>$AN16*各種係数!$F10</f>
        <v>3.8762794808733722E-2</v>
      </c>
      <c r="AP16" s="307">
        <f>$AN16*各種係数!$G10</f>
        <v>2.0753395382011593E-2</v>
      </c>
      <c r="AQ16" s="307">
        <f>$AN16*単位調整!$B$1*'雇用表(大分類）'!$M14</f>
        <v>0.3446539343304677</v>
      </c>
      <c r="AR16" s="308">
        <f>$AN16*単位調整!$B$1*'雇用表(大分類）'!$N14</f>
        <v>0.33490410518781027</v>
      </c>
      <c r="AS16" s="316"/>
      <c r="AT16" s="309">
        <f t="shared" si="5"/>
        <v>0.68853134048124442</v>
      </c>
    </row>
    <row r="17" spans="1:46" ht="15.75" customHeight="1">
      <c r="A17" s="366" t="s">
        <v>13</v>
      </c>
      <c r="B17" s="367" t="s">
        <v>35</v>
      </c>
      <c r="C17" s="375">
        <f>需要振り分け!C20</f>
        <v>0</v>
      </c>
      <c r="D17" s="376">
        <f>ROUND(C17*各種係数!C11,0)</f>
        <v>0</v>
      </c>
      <c r="E17" s="377">
        <f>ROUND(C17*各種係数!D11,0)</f>
        <v>0</v>
      </c>
      <c r="F17" s="378">
        <f t="shared" si="1"/>
        <v>0</v>
      </c>
      <c r="G17" s="316"/>
      <c r="H17" s="375">
        <f>需要振り分け!D20</f>
        <v>0</v>
      </c>
      <c r="I17" s="376">
        <f>ROUND(H17*各種係数!C11,0)</f>
        <v>0</v>
      </c>
      <c r="J17" s="376">
        <f>ROUND(H17*各種係数!D11,0)</f>
        <v>0</v>
      </c>
      <c r="K17" s="377">
        <f t="shared" si="2"/>
        <v>0</v>
      </c>
      <c r="L17" s="309">
        <f>K17*各種係数!$E11</f>
        <v>0</v>
      </c>
      <c r="M17" s="316"/>
      <c r="N17" s="317">
        <f>需要振り分け!E20</f>
        <v>0</v>
      </c>
      <c r="O17" s="316"/>
      <c r="P17" s="317">
        <f>需要振り分け!F20</f>
        <v>0</v>
      </c>
      <c r="Q17" s="309">
        <f>P17*各種係数!$E11</f>
        <v>0</v>
      </c>
      <c r="R17" s="379"/>
      <c r="S17" s="317">
        <f t="shared" si="3"/>
        <v>0</v>
      </c>
      <c r="T17" s="306">
        <f>$S17*各種係数!$F11</f>
        <v>0</v>
      </c>
      <c r="U17" s="307">
        <f>$S17*各種係数!$G11</f>
        <v>0</v>
      </c>
      <c r="V17" s="307">
        <f>$S17*単位調整!$B$1*'雇用表(大分類）'!$M15</f>
        <v>0</v>
      </c>
      <c r="W17" s="308">
        <f>$S17*単位調整!$B$1*'雇用表(大分類）'!$N15</f>
        <v>0</v>
      </c>
      <c r="X17" s="379"/>
      <c r="Y17" s="380">
        <v>5.2143604430751074</v>
      </c>
      <c r="Z17" s="379">
        <f>Y17*各種係数!$E11</f>
        <v>2.1446628284039204</v>
      </c>
      <c r="AA17" s="309">
        <v>2.2641797086114992</v>
      </c>
      <c r="AB17" s="306">
        <f>$AA17*各種係数!$F11</f>
        <v>1.0982960444397771</v>
      </c>
      <c r="AC17" s="307">
        <f>$AA17*各種係数!$G11</f>
        <v>0.47095406809183227</v>
      </c>
      <c r="AD17" s="307">
        <f>$AA17*単位調整!$B$1*'雇用表(大分類）'!$M15</f>
        <v>8.0978795534759858</v>
      </c>
      <c r="AE17" s="308">
        <f>$AA17*単位調整!$B$1*'雇用表(大分類）'!$N15</f>
        <v>7.672194890067602</v>
      </c>
      <c r="AF17" s="381"/>
      <c r="AG17" s="309">
        <f t="shared" si="0"/>
        <v>2.2641797086114992</v>
      </c>
      <c r="AH17" s="316"/>
      <c r="AI17" s="318">
        <f>AG17*各種係数!G11</f>
        <v>0.47095406809183227</v>
      </c>
      <c r="AJ17" s="319"/>
      <c r="AK17" s="320">
        <f t="shared" si="4"/>
        <v>0.31362853107728406</v>
      </c>
      <c r="AL17" s="322">
        <f>$AK$46*各種係数!H11</f>
        <v>1.45207849416684E-2</v>
      </c>
      <c r="AM17" s="320">
        <f>AL17*各種係数!$E11</f>
        <v>5.9723887605433491E-3</v>
      </c>
      <c r="AN17" s="315">
        <v>2.1224074096551179E-2</v>
      </c>
      <c r="AO17" s="306">
        <f>$AN17*各種係数!$F11</f>
        <v>1.0295259046126631E-2</v>
      </c>
      <c r="AP17" s="307">
        <f>$AN17*各種係数!$G11</f>
        <v>4.4146513632449275E-3</v>
      </c>
      <c r="AQ17" s="307">
        <f>$AN17*単位調整!$B$1*'雇用表(大分類）'!$M15</f>
        <v>7.5908283699494775E-2</v>
      </c>
      <c r="AR17" s="308">
        <f>$AN17*単位調整!$B$1*'雇用表(大分類）'!$N15</f>
        <v>7.1917980808084481E-2</v>
      </c>
      <c r="AS17" s="316"/>
      <c r="AT17" s="309">
        <f t="shared" si="5"/>
        <v>2.2854037827080504</v>
      </c>
    </row>
    <row r="18" spans="1:46" ht="15.75" customHeight="1">
      <c r="A18" s="366" t="s">
        <v>14</v>
      </c>
      <c r="B18" s="367" t="s">
        <v>36</v>
      </c>
      <c r="C18" s="375">
        <f>需要振り分け!C21</f>
        <v>0</v>
      </c>
      <c r="D18" s="376">
        <f>ROUND(C18*各種係数!C12,0)</f>
        <v>0</v>
      </c>
      <c r="E18" s="377">
        <f>ROUND(C18*各種係数!D12,0)</f>
        <v>0</v>
      </c>
      <c r="F18" s="378">
        <f t="shared" si="1"/>
        <v>0</v>
      </c>
      <c r="G18" s="316"/>
      <c r="H18" s="375">
        <f>需要振り分け!D21</f>
        <v>0</v>
      </c>
      <c r="I18" s="376">
        <f>ROUND(H18*各種係数!C12,0)</f>
        <v>0</v>
      </c>
      <c r="J18" s="376">
        <f>ROUND(H18*各種係数!D12,0)</f>
        <v>0</v>
      </c>
      <c r="K18" s="377">
        <f t="shared" si="2"/>
        <v>0</v>
      </c>
      <c r="L18" s="309">
        <f>K18*各種係数!$E12</f>
        <v>0</v>
      </c>
      <c r="M18" s="316"/>
      <c r="N18" s="317">
        <f>需要振り分け!E21</f>
        <v>0</v>
      </c>
      <c r="O18" s="316"/>
      <c r="P18" s="317">
        <f>需要振り分け!F21</f>
        <v>0</v>
      </c>
      <c r="Q18" s="309">
        <f>P18*各種係数!$E12</f>
        <v>0</v>
      </c>
      <c r="R18" s="379"/>
      <c r="S18" s="317">
        <f t="shared" si="3"/>
        <v>0</v>
      </c>
      <c r="T18" s="306">
        <f>$S18*各種係数!$F12</f>
        <v>0</v>
      </c>
      <c r="U18" s="307">
        <f>$S18*各種係数!$G12</f>
        <v>0</v>
      </c>
      <c r="V18" s="307">
        <f>$S18*単位調整!$B$1*'雇用表(大分類）'!$M16</f>
        <v>0</v>
      </c>
      <c r="W18" s="308">
        <f>$S18*単位調整!$B$1*'雇用表(大分類）'!$N16</f>
        <v>0</v>
      </c>
      <c r="X18" s="379"/>
      <c r="Y18" s="380">
        <v>2.2084769233120376</v>
      </c>
      <c r="Z18" s="379">
        <f>Y18*各種係数!$E12</f>
        <v>1.9255371796300427</v>
      </c>
      <c r="AA18" s="309">
        <v>5.3264950120522006</v>
      </c>
      <c r="AB18" s="306">
        <f>$AA18*各種係数!$F12</f>
        <v>0.75958229697512869</v>
      </c>
      <c r="AC18" s="307">
        <f>$AA18*各種係数!$G12</f>
        <v>0.30291051819770087</v>
      </c>
      <c r="AD18" s="307">
        <f>$AA18*単位調整!$B$1*'雇用表(大分類）'!$M16</f>
        <v>3.7040017143632218</v>
      </c>
      <c r="AE18" s="308">
        <f>$AA18*単位調整!$B$1*'雇用表(大分類）'!$N16</f>
        <v>3.6748966554000697</v>
      </c>
      <c r="AF18" s="381"/>
      <c r="AG18" s="309">
        <f t="shared" si="0"/>
        <v>5.3264950120522006</v>
      </c>
      <c r="AH18" s="316"/>
      <c r="AI18" s="318">
        <f>AG18*各種係数!G12</f>
        <v>0.30291051819770087</v>
      </c>
      <c r="AJ18" s="319"/>
      <c r="AK18" s="320">
        <f t="shared" si="4"/>
        <v>0.20172111742260043</v>
      </c>
      <c r="AL18" s="322">
        <f>$AK$46*各種係数!H12</f>
        <v>-5.364151437349883E-3</v>
      </c>
      <c r="AM18" s="320">
        <f>AL18*各種係数!$E12</f>
        <v>-4.676921420710611E-3</v>
      </c>
      <c r="AN18" s="315">
        <v>3.9579886766468689E-2</v>
      </c>
      <c r="AO18" s="306">
        <f>$AN18*各種係数!$F12</f>
        <v>5.6442709954789968E-3</v>
      </c>
      <c r="AP18" s="307">
        <f>$AN18*各種係数!$G12</f>
        <v>2.2508542641098148E-3</v>
      </c>
      <c r="AQ18" s="307">
        <f>$AN18*単位調整!$B$1*'雇用表(大分類）'!$M16</f>
        <v>2.7523534351498135E-2</v>
      </c>
      <c r="AR18" s="308">
        <f>$AN18*単位調整!$B$1*'雇用表(大分類）'!$N16</f>
        <v>2.7307261749067009E-2</v>
      </c>
      <c r="AS18" s="316"/>
      <c r="AT18" s="309">
        <f t="shared" si="5"/>
        <v>5.3660748988186695</v>
      </c>
    </row>
    <row r="19" spans="1:46" ht="15.75" customHeight="1">
      <c r="A19" s="366" t="s">
        <v>15</v>
      </c>
      <c r="B19" s="367" t="s">
        <v>37</v>
      </c>
      <c r="C19" s="375">
        <f>需要振り分け!C22</f>
        <v>0</v>
      </c>
      <c r="D19" s="376">
        <f>ROUND(C19*各種係数!C13,0)</f>
        <v>0</v>
      </c>
      <c r="E19" s="377">
        <f>ROUND(C19*各種係数!D13,0)</f>
        <v>0</v>
      </c>
      <c r="F19" s="378">
        <f t="shared" si="1"/>
        <v>0</v>
      </c>
      <c r="G19" s="316"/>
      <c r="H19" s="375">
        <f>需要振り分け!D22</f>
        <v>0</v>
      </c>
      <c r="I19" s="376">
        <f>ROUND(H19*各種係数!C13,0)</f>
        <v>0</v>
      </c>
      <c r="J19" s="376">
        <f>ROUND(H19*各種係数!D13,0)</f>
        <v>0</v>
      </c>
      <c r="K19" s="377">
        <f t="shared" si="2"/>
        <v>0</v>
      </c>
      <c r="L19" s="309">
        <f>K19*各種係数!$E13</f>
        <v>0</v>
      </c>
      <c r="M19" s="316"/>
      <c r="N19" s="317">
        <f>需要振り分け!E22</f>
        <v>0</v>
      </c>
      <c r="O19" s="316"/>
      <c r="P19" s="317">
        <f>需要振り分け!F22</f>
        <v>0</v>
      </c>
      <c r="Q19" s="309">
        <f>P19*各種係数!$E13</f>
        <v>0</v>
      </c>
      <c r="R19" s="379"/>
      <c r="S19" s="317">
        <f t="shared" si="3"/>
        <v>0</v>
      </c>
      <c r="T19" s="306">
        <f>$S19*各種係数!$F13</f>
        <v>0</v>
      </c>
      <c r="U19" s="307">
        <f>$S19*各種係数!$G13</f>
        <v>0</v>
      </c>
      <c r="V19" s="307">
        <f>$S19*単位調整!$B$1*'雇用表(大分類）'!$M17</f>
        <v>0</v>
      </c>
      <c r="W19" s="308">
        <f>$S19*単位調整!$B$1*'雇用表(大分類）'!$N17</f>
        <v>0</v>
      </c>
      <c r="X19" s="379"/>
      <c r="Y19" s="380">
        <v>0.9205414407582716</v>
      </c>
      <c r="Z19" s="379">
        <f>Y19*各種係数!$E13</f>
        <v>9.3075303764750289E-2</v>
      </c>
      <c r="AA19" s="309">
        <v>0.12804008549567139</v>
      </c>
      <c r="AB19" s="306">
        <f>$AA19*各種係数!$F13</f>
        <v>2.5839946384446599E-2</v>
      </c>
      <c r="AC19" s="307">
        <f>$AA19*各種係数!$G13</f>
        <v>5.7332332518879817E-3</v>
      </c>
      <c r="AD19" s="307">
        <f>$AA19*単位調整!$B$1*'雇用表(大分類）'!$M17</f>
        <v>0.12539322826572086</v>
      </c>
      <c r="AE19" s="308">
        <f>$AA19*単位調整!$B$1*'雇用表(大分類）'!$N17</f>
        <v>0.12276971495016989</v>
      </c>
      <c r="AF19" s="381"/>
      <c r="AG19" s="309">
        <f t="shared" si="0"/>
        <v>0.12804008549567139</v>
      </c>
      <c r="AH19" s="316"/>
      <c r="AI19" s="318">
        <f>AG19*各種係数!G13</f>
        <v>5.7332332518879817E-3</v>
      </c>
      <c r="AJ19" s="319"/>
      <c r="AK19" s="320">
        <f t="shared" si="4"/>
        <v>3.8180061388968663E-3</v>
      </c>
      <c r="AL19" s="322">
        <f>$AK$46*各種係数!H13</f>
        <v>3.0194727438555679E-2</v>
      </c>
      <c r="AM19" s="320">
        <f>AL19*各種係数!$E13</f>
        <v>3.0529678556594168E-3</v>
      </c>
      <c r="AN19" s="315">
        <v>5.6017327665855519E-3</v>
      </c>
      <c r="AO19" s="306">
        <f>$AN19*各種係数!$F13</f>
        <v>1.130493421557906E-3</v>
      </c>
      <c r="AP19" s="307">
        <f>$AN19*各種係数!$G13</f>
        <v>2.5082801562690676E-4</v>
      </c>
      <c r="AQ19" s="307">
        <f>$AN19*単位調整!$B$1*'雇用表(大分類）'!$M17</f>
        <v>5.4859331963487057E-3</v>
      </c>
      <c r="AR19" s="308">
        <f>$AN19*単位調整!$B$1*'雇用表(大分類）'!$N17</f>
        <v>5.3711549185429461E-3</v>
      </c>
      <c r="AS19" s="316"/>
      <c r="AT19" s="309">
        <f t="shared" si="5"/>
        <v>0.13364181826225693</v>
      </c>
    </row>
    <row r="20" spans="1:46" ht="15.75" customHeight="1">
      <c r="A20" s="366" t="s">
        <v>16</v>
      </c>
      <c r="B20" s="367" t="s">
        <v>38</v>
      </c>
      <c r="C20" s="375">
        <f>需要振り分け!C23</f>
        <v>0</v>
      </c>
      <c r="D20" s="376">
        <f>ROUND(C20*各種係数!C14,0)</f>
        <v>0</v>
      </c>
      <c r="E20" s="377">
        <f>ROUND(C20*各種係数!D14,0)</f>
        <v>0</v>
      </c>
      <c r="F20" s="378">
        <f t="shared" si="1"/>
        <v>0</v>
      </c>
      <c r="G20" s="316"/>
      <c r="H20" s="375">
        <f>需要振り分け!D23</f>
        <v>0</v>
      </c>
      <c r="I20" s="376">
        <f>ROUND(H20*各種係数!C14,0)</f>
        <v>0</v>
      </c>
      <c r="J20" s="376">
        <f>ROUND(H20*各種係数!D14,0)</f>
        <v>0</v>
      </c>
      <c r="K20" s="377">
        <f t="shared" si="2"/>
        <v>0</v>
      </c>
      <c r="L20" s="309">
        <f>K20*各種係数!$E14</f>
        <v>0</v>
      </c>
      <c r="M20" s="316"/>
      <c r="N20" s="317">
        <f>需要振り分け!E23</f>
        <v>0</v>
      </c>
      <c r="O20" s="316"/>
      <c r="P20" s="317">
        <f>需要振り分け!F23</f>
        <v>0.53666088098700571</v>
      </c>
      <c r="Q20" s="309">
        <f>P20*各種係数!$E14</f>
        <v>0.20587693036981983</v>
      </c>
      <c r="R20" s="379"/>
      <c r="S20" s="317">
        <f t="shared" si="3"/>
        <v>0.20587693036981983</v>
      </c>
      <c r="T20" s="306">
        <f>$S20*各種係数!$F14</f>
        <v>0.11022008111871114</v>
      </c>
      <c r="U20" s="307">
        <f>$S20*各種係数!$G14</f>
        <v>6.8274451833627195E-2</v>
      </c>
      <c r="V20" s="307">
        <f>$S20*単位調整!$B$1*'雇用表(大分類）'!$M18</f>
        <v>1.227828058166385</v>
      </c>
      <c r="W20" s="308">
        <f>$S20*単位調整!$B$1*'雇用表(大分類）'!$N18</f>
        <v>1.1508190813088039</v>
      </c>
      <c r="X20" s="379"/>
      <c r="Y20" s="380">
        <v>8.874493292378526</v>
      </c>
      <c r="Z20" s="379">
        <f>Y20*各種係数!$E14</f>
        <v>3.4044841022550436</v>
      </c>
      <c r="AA20" s="309">
        <v>3.5517242720908659</v>
      </c>
      <c r="AB20" s="306">
        <f>$AA20*各種係数!$F14</f>
        <v>1.9014822917650105</v>
      </c>
      <c r="AC20" s="307">
        <f>$AA20*各種係数!$G14</f>
        <v>1.1778494428958133</v>
      </c>
      <c r="AD20" s="307">
        <f>$AA20*単位調整!$B$1*'雇用表(大分類）'!$M18</f>
        <v>21.182104805575751</v>
      </c>
      <c r="AE20" s="308">
        <f>$AA20*単位調整!$B$1*'雇用表(大分類）'!$N18</f>
        <v>19.853570074740997</v>
      </c>
      <c r="AF20" s="381"/>
      <c r="AG20" s="309">
        <f t="shared" si="0"/>
        <v>3.7576012024606857</v>
      </c>
      <c r="AH20" s="316"/>
      <c r="AI20" s="318">
        <f>AG20*各種係数!G14</f>
        <v>1.2461238947294406</v>
      </c>
      <c r="AJ20" s="319"/>
      <c r="AK20" s="320">
        <f t="shared" si="4"/>
        <v>0.82984739515636141</v>
      </c>
      <c r="AL20" s="322">
        <f>$AK$46*各種係数!H14</f>
        <v>3.0419733790793511E-2</v>
      </c>
      <c r="AM20" s="320">
        <f>AL20*各種係数!$E14</f>
        <v>1.1669793043229645E-2</v>
      </c>
      <c r="AN20" s="315">
        <v>4.5279754737002791E-2</v>
      </c>
      <c r="AO20" s="306">
        <f>$AN20*各種係数!$F14</f>
        <v>2.4241367069068178E-2</v>
      </c>
      <c r="AP20" s="307">
        <f>$AN20*各種係数!$G14</f>
        <v>1.5016011887668672E-2</v>
      </c>
      <c r="AQ20" s="307">
        <f>$AN20*単位調整!$B$1*'雇用表(大分類）'!$M18</f>
        <v>0.27004362865288895</v>
      </c>
      <c r="AR20" s="308">
        <f>$AN20*単位調整!$B$1*'雇用表(大分類）'!$N18</f>
        <v>0.25310658000739411</v>
      </c>
      <c r="AS20" s="316"/>
      <c r="AT20" s="309">
        <f t="shared" si="5"/>
        <v>3.8028809571976887</v>
      </c>
    </row>
    <row r="21" spans="1:46" ht="15.75" customHeight="1">
      <c r="A21" s="366" t="s">
        <v>17</v>
      </c>
      <c r="B21" s="367" t="s">
        <v>292</v>
      </c>
      <c r="C21" s="375">
        <f>需要振り分け!C24</f>
        <v>0</v>
      </c>
      <c r="D21" s="376">
        <f>ROUND(C21*各種係数!C15,0)</f>
        <v>0</v>
      </c>
      <c r="E21" s="377">
        <f>ROUND(C21*各種係数!D15,0)</f>
        <v>0</v>
      </c>
      <c r="F21" s="378">
        <f t="shared" si="1"/>
        <v>0</v>
      </c>
      <c r="G21" s="316"/>
      <c r="H21" s="375">
        <f>需要振り分け!D24</f>
        <v>0</v>
      </c>
      <c r="I21" s="376">
        <f>ROUND(H21*各種係数!C15,0)</f>
        <v>0</v>
      </c>
      <c r="J21" s="376">
        <f>ROUND(H21*各種係数!D15,0)</f>
        <v>0</v>
      </c>
      <c r="K21" s="377">
        <f t="shared" si="2"/>
        <v>0</v>
      </c>
      <c r="L21" s="309">
        <f>K21*各種係数!$E15</f>
        <v>0</v>
      </c>
      <c r="M21" s="316"/>
      <c r="N21" s="317">
        <f>需要振り分け!E24</f>
        <v>0</v>
      </c>
      <c r="O21" s="316"/>
      <c r="P21" s="317">
        <f>需要振り分け!F24</f>
        <v>3.7847727166111556</v>
      </c>
      <c r="Q21" s="309">
        <f>P21*各種係数!$E15</f>
        <v>0.64555061463952501</v>
      </c>
      <c r="R21" s="379"/>
      <c r="S21" s="317">
        <f t="shared" si="3"/>
        <v>0.64555061463952501</v>
      </c>
      <c r="T21" s="306">
        <f>$S21*各種係数!$F15</f>
        <v>0.31002479252707754</v>
      </c>
      <c r="U21" s="307">
        <f>$S21*各種係数!$G15</f>
        <v>0.16626402971396217</v>
      </c>
      <c r="V21" s="307">
        <f>$S21*単位調整!$B$1*'雇用表(大分類）'!$M19</f>
        <v>2.5794791823745262</v>
      </c>
      <c r="W21" s="308">
        <f>$S21*単位調整!$B$1*'雇用表(大分類）'!$N19</f>
        <v>2.5000631441785686</v>
      </c>
      <c r="X21" s="379"/>
      <c r="Y21" s="380">
        <v>0.88310391135456345</v>
      </c>
      <c r="Z21" s="379">
        <f>Y21*各種係数!$E15</f>
        <v>0.15062681842516501</v>
      </c>
      <c r="AA21" s="309">
        <v>0.1758158844420396</v>
      </c>
      <c r="AB21" s="306">
        <f>$AA21*各種係数!$F15</f>
        <v>8.4435336069728306E-2</v>
      </c>
      <c r="AC21" s="307">
        <f>$AA21*各種係数!$G15</f>
        <v>4.5282053447320871E-2</v>
      </c>
      <c r="AD21" s="307">
        <f>$AA21*単位調整!$B$1*'雇用表(大分類）'!$M19</f>
        <v>0.70252185276323853</v>
      </c>
      <c r="AE21" s="308">
        <f>$AA21*単位調整!$B$1*'雇用表(大分類）'!$N19</f>
        <v>0.68089287328793924</v>
      </c>
      <c r="AF21" s="381"/>
      <c r="AG21" s="309">
        <f t="shared" si="0"/>
        <v>0.82136649908156456</v>
      </c>
      <c r="AH21" s="316"/>
      <c r="AI21" s="318">
        <f>AG21*各種係数!G15</f>
        <v>0.21154608316128301</v>
      </c>
      <c r="AJ21" s="319"/>
      <c r="AK21" s="320">
        <f t="shared" si="4"/>
        <v>0.14087761803575516</v>
      </c>
      <c r="AL21" s="322">
        <f>$AK$46*各種係数!H15</f>
        <v>2.2286879189157122E-3</v>
      </c>
      <c r="AM21" s="320">
        <f>AL21*各種係数!$E15</f>
        <v>3.8013665908687535E-4</v>
      </c>
      <c r="AN21" s="315">
        <v>5.4370807045210096E-3</v>
      </c>
      <c r="AO21" s="306">
        <f>$AN21*各種係数!$F15</f>
        <v>2.6111505111235268E-3</v>
      </c>
      <c r="AP21" s="307">
        <f>$AN21*各種係数!$G15</f>
        <v>1.4003409296085626E-3</v>
      </c>
      <c r="AQ21" s="307">
        <f>$AN21*単位調整!$B$1*'雇用表(大分類）'!$M19</f>
        <v>2.1725386316971643E-2</v>
      </c>
      <c r="AR21" s="308">
        <f>$AN21*単位調整!$B$1*'雇用表(大分類）'!$N19</f>
        <v>2.105651326641176E-2</v>
      </c>
      <c r="AS21" s="316"/>
      <c r="AT21" s="309">
        <f t="shared" si="5"/>
        <v>0.82680357978608554</v>
      </c>
    </row>
    <row r="22" spans="1:46" ht="15.75" customHeight="1">
      <c r="A22" s="366" t="s">
        <v>18</v>
      </c>
      <c r="B22" s="367" t="s">
        <v>293</v>
      </c>
      <c r="C22" s="375">
        <f>需要振り分け!C25</f>
        <v>0</v>
      </c>
      <c r="D22" s="376">
        <f>ROUND(C22*各種係数!C16,0)</f>
        <v>0</v>
      </c>
      <c r="E22" s="377">
        <f>ROUND(C22*各種係数!D16,0)</f>
        <v>0</v>
      </c>
      <c r="F22" s="378">
        <f t="shared" si="1"/>
        <v>0</v>
      </c>
      <c r="G22" s="316"/>
      <c r="H22" s="375">
        <f>需要振り分け!D25</f>
        <v>0</v>
      </c>
      <c r="I22" s="376">
        <f>ROUND(H22*各種係数!C16,0)</f>
        <v>0</v>
      </c>
      <c r="J22" s="376">
        <f>ROUND(H22*各種係数!D16,0)</f>
        <v>0</v>
      </c>
      <c r="K22" s="377">
        <f t="shared" si="2"/>
        <v>0</v>
      </c>
      <c r="L22" s="309">
        <f>K22*各種係数!$E16</f>
        <v>0</v>
      </c>
      <c r="M22" s="316"/>
      <c r="N22" s="317">
        <f>需要振り分け!E25</f>
        <v>0</v>
      </c>
      <c r="O22" s="316"/>
      <c r="P22" s="317">
        <f>需要振り分け!F25</f>
        <v>5.9051461275038717</v>
      </c>
      <c r="Q22" s="309">
        <f>P22*各種係数!$E16</f>
        <v>1.8456668627387818</v>
      </c>
      <c r="R22" s="379"/>
      <c r="S22" s="317">
        <f t="shared" si="3"/>
        <v>1.8456668627387818</v>
      </c>
      <c r="T22" s="306">
        <f>$S22*各種係数!$F16</f>
        <v>0.91235564567605554</v>
      </c>
      <c r="U22" s="307">
        <f>$S22*各種係数!$G16</f>
        <v>0.54448904605334292</v>
      </c>
      <c r="V22" s="307">
        <f>$S22*単位調整!$B$1*'雇用表(大分類）'!$M20</f>
        <v>8.2089386634060357</v>
      </c>
      <c r="W22" s="308">
        <f>$S22*単位調整!$B$1*'雇用表(大分類）'!$N20</f>
        <v>8.0034918851053423</v>
      </c>
      <c r="X22" s="379"/>
      <c r="Y22" s="380">
        <v>0.39376755128817142</v>
      </c>
      <c r="Z22" s="379">
        <f>Y22*各種係数!$E16</f>
        <v>0.1230729444017294</v>
      </c>
      <c r="AA22" s="309">
        <v>0.18289603551653494</v>
      </c>
      <c r="AB22" s="306">
        <f>$AA22*各種係数!$F16</f>
        <v>9.0409723414368787E-2</v>
      </c>
      <c r="AC22" s="307">
        <f>$AA22*各種係数!$G16</f>
        <v>5.3956046952895173E-2</v>
      </c>
      <c r="AD22" s="307">
        <f>$AA22*単位調整!$B$1*'雇用表(大分類）'!$M20</f>
        <v>0.81346334360008421</v>
      </c>
      <c r="AE22" s="308">
        <f>$AA22*単位調整!$B$1*'雇用表(大分類）'!$N20</f>
        <v>0.7931046309746197</v>
      </c>
      <c r="AF22" s="381"/>
      <c r="AG22" s="309">
        <f t="shared" si="0"/>
        <v>2.0285628982553168</v>
      </c>
      <c r="AH22" s="316"/>
      <c r="AI22" s="318">
        <f>AG22*各種係数!G16</f>
        <v>0.59844509300623816</v>
      </c>
      <c r="AJ22" s="319"/>
      <c r="AK22" s="320">
        <f t="shared" si="4"/>
        <v>0.39853027750756614</v>
      </c>
      <c r="AL22" s="322">
        <f>$AK$46*各種係数!H16</f>
        <v>3.4875984596863751E-4</v>
      </c>
      <c r="AM22" s="320">
        <f>AL22*各種係数!$E16</f>
        <v>1.0900568366295249E-4</v>
      </c>
      <c r="AN22" s="315">
        <v>9.6056721015872672E-3</v>
      </c>
      <c r="AO22" s="306">
        <f>$AN22*各種係数!$F16</f>
        <v>4.7483049890116973E-3</v>
      </c>
      <c r="AP22" s="307">
        <f>$AN22*各種係数!$G16</f>
        <v>2.8337634190026047E-3</v>
      </c>
      <c r="AQ22" s="307">
        <f>$AN22*単位調整!$B$1*'雇用表(大分類）'!$M20</f>
        <v>4.2722971677408531E-2</v>
      </c>
      <c r="AR22" s="308">
        <f>$AN22*単位調整!$B$1*'雇用表(大分類）'!$N20</f>
        <v>4.1653735171880354E-2</v>
      </c>
      <c r="AS22" s="316"/>
      <c r="AT22" s="309">
        <f t="shared" si="5"/>
        <v>2.0381685703569041</v>
      </c>
    </row>
    <row r="23" spans="1:46" ht="15.75" customHeight="1">
      <c r="A23" s="366" t="s">
        <v>19</v>
      </c>
      <c r="B23" s="367" t="s">
        <v>294</v>
      </c>
      <c r="C23" s="375">
        <f>需要振り分け!C26</f>
        <v>0</v>
      </c>
      <c r="D23" s="376">
        <f>ROUND(C23*各種係数!C17,0)</f>
        <v>0</v>
      </c>
      <c r="E23" s="377">
        <f>ROUND(C23*各種係数!D17,0)</f>
        <v>0</v>
      </c>
      <c r="F23" s="378">
        <f t="shared" si="1"/>
        <v>0</v>
      </c>
      <c r="G23" s="316"/>
      <c r="H23" s="375">
        <f>需要振り分け!D26</f>
        <v>0</v>
      </c>
      <c r="I23" s="376">
        <f>ROUND(H23*各種係数!C17,0)</f>
        <v>0</v>
      </c>
      <c r="J23" s="376">
        <f>ROUND(H23*各種係数!D17,0)</f>
        <v>0</v>
      </c>
      <c r="K23" s="377">
        <f t="shared" si="2"/>
        <v>0</v>
      </c>
      <c r="L23" s="309">
        <f>K23*各種係数!$E17</f>
        <v>0</v>
      </c>
      <c r="M23" s="316"/>
      <c r="N23" s="317">
        <f>需要振り分け!E26</f>
        <v>0</v>
      </c>
      <c r="O23" s="316"/>
      <c r="P23" s="317">
        <f>需要振り分け!F26</f>
        <v>1.0583102687995498</v>
      </c>
      <c r="Q23" s="309">
        <f>P23*各種係数!$E17</f>
        <v>0.18480226535838129</v>
      </c>
      <c r="R23" s="379"/>
      <c r="S23" s="317">
        <f t="shared" si="3"/>
        <v>0.18480226535838129</v>
      </c>
      <c r="T23" s="306">
        <f>$S23*各種係数!$F17</f>
        <v>8.2810326635881892E-2</v>
      </c>
      <c r="U23" s="307">
        <f>$S23*各種係数!$G17</f>
        <v>7.2749994033390303E-2</v>
      </c>
      <c r="V23" s="307">
        <f>$S23*単位調整!$B$1*'雇用表(大分類）'!$M21</f>
        <v>0.12101199978939801</v>
      </c>
      <c r="W23" s="308">
        <f>$S23*単位調整!$B$1*'雇用表(大分類）'!$N21</f>
        <v>0.12040693979045101</v>
      </c>
      <c r="X23" s="379"/>
      <c r="Y23" s="380">
        <v>8.6504104042490509E-2</v>
      </c>
      <c r="Z23" s="379">
        <f>Y23*各種係数!$E17</f>
        <v>1.5105356964912175E-2</v>
      </c>
      <c r="AA23" s="309">
        <v>2.6160340594866285E-2</v>
      </c>
      <c r="AB23" s="306">
        <f>$AA23*各種係数!$F17</f>
        <v>1.172250970714926E-2</v>
      </c>
      <c r="AC23" s="307">
        <f>$AA23*各種係数!$G17</f>
        <v>1.0298383618281044E-2</v>
      </c>
      <c r="AD23" s="307">
        <f>$AA23*単位調整!$B$1*'雇用表(大分類）'!$M21</f>
        <v>1.7130283140292499E-2</v>
      </c>
      <c r="AE23" s="308">
        <f>$AA23*単位調整!$B$1*'雇用表(大分類）'!$N21</f>
        <v>1.7044631724591034E-2</v>
      </c>
      <c r="AF23" s="381"/>
      <c r="AG23" s="309">
        <f t="shared" si="0"/>
        <v>0.21096260595324756</v>
      </c>
      <c r="AH23" s="316"/>
      <c r="AI23" s="318">
        <f>AG23*各種係数!G17</f>
        <v>8.3048377651671348E-2</v>
      </c>
      <c r="AJ23" s="319"/>
      <c r="AK23" s="320">
        <f t="shared" si="4"/>
        <v>5.5305479782300986E-2</v>
      </c>
      <c r="AL23" s="322">
        <f>$AK$46*各種係数!H17</f>
        <v>7.2969560030728478E-3</v>
      </c>
      <c r="AM23" s="320">
        <f>AL23*各種係数!$E17</f>
        <v>1.2741953275365171E-3</v>
      </c>
      <c r="AN23" s="315">
        <v>1.0688397695779443E-2</v>
      </c>
      <c r="AO23" s="306">
        <f>$AN23*各種係数!$F17</f>
        <v>4.7894959657839549E-3</v>
      </c>
      <c r="AP23" s="307">
        <f>$AN23*各種係数!$G17</f>
        <v>4.2076371038337586E-3</v>
      </c>
      <c r="AQ23" s="307">
        <f>$AN23*単位調整!$B$1*'雇用表(大分類）'!$M21</f>
        <v>6.9989638774306511E-3</v>
      </c>
      <c r="AR23" s="308">
        <f>$AN23*単位調整!$B$1*'雇用表(大分類）'!$N21</f>
        <v>6.9639690580434975E-3</v>
      </c>
      <c r="AS23" s="316"/>
      <c r="AT23" s="309">
        <f t="shared" si="5"/>
        <v>0.22165100364902701</v>
      </c>
    </row>
    <row r="24" spans="1:46" ht="15.75" customHeight="1">
      <c r="A24" s="366" t="s">
        <v>20</v>
      </c>
      <c r="B24" s="367" t="s">
        <v>53</v>
      </c>
      <c r="C24" s="375">
        <f>需要振り分け!C27</f>
        <v>0</v>
      </c>
      <c r="D24" s="376">
        <f>ROUND(C24*各種係数!C18,0)</f>
        <v>0</v>
      </c>
      <c r="E24" s="377">
        <f>ROUND(C24*各種係数!D18,0)</f>
        <v>0</v>
      </c>
      <c r="F24" s="378">
        <f t="shared" si="1"/>
        <v>0</v>
      </c>
      <c r="G24" s="316"/>
      <c r="H24" s="375">
        <f>需要振り分け!D27</f>
        <v>0</v>
      </c>
      <c r="I24" s="376">
        <f>ROUND(H24*各種係数!C18,0)</f>
        <v>0</v>
      </c>
      <c r="J24" s="376">
        <f>ROUND(H24*各種係数!D18,0)</f>
        <v>0</v>
      </c>
      <c r="K24" s="377">
        <f t="shared" si="2"/>
        <v>0</v>
      </c>
      <c r="L24" s="309">
        <f>K24*各種係数!$E18</f>
        <v>0</v>
      </c>
      <c r="M24" s="316"/>
      <c r="N24" s="317">
        <f>需要振り分け!E27</f>
        <v>0</v>
      </c>
      <c r="O24" s="316"/>
      <c r="P24" s="317">
        <f>需要振り分け!F27</f>
        <v>0</v>
      </c>
      <c r="Q24" s="309">
        <f>P24*各種係数!$E18</f>
        <v>0</v>
      </c>
      <c r="R24" s="379"/>
      <c r="S24" s="317">
        <f t="shared" si="3"/>
        <v>0</v>
      </c>
      <c r="T24" s="306">
        <f>$S24*各種係数!$F18</f>
        <v>0</v>
      </c>
      <c r="U24" s="307">
        <f>$S24*各種係数!$G18</f>
        <v>0</v>
      </c>
      <c r="V24" s="307">
        <f>$S24*単位調整!$B$1*'雇用表(大分類）'!$M22</f>
        <v>0</v>
      </c>
      <c r="W24" s="308">
        <f>$S24*単位調整!$B$1*'雇用表(大分類）'!$N22</f>
        <v>0</v>
      </c>
      <c r="X24" s="379"/>
      <c r="Y24" s="380">
        <v>0.22749415364426681</v>
      </c>
      <c r="Z24" s="379">
        <f>Y24*各種係数!$E18</f>
        <v>5.0344008931300116E-2</v>
      </c>
      <c r="AA24" s="309">
        <v>9.7201532776996585E-2</v>
      </c>
      <c r="AB24" s="306">
        <f>$AA24*各種係数!$F18</f>
        <v>3.6781992233315269E-2</v>
      </c>
      <c r="AC24" s="307">
        <f>$AA24*各種係数!$G18</f>
        <v>2.4741217428895779E-2</v>
      </c>
      <c r="AD24" s="307">
        <f>$AA24*単位調整!$B$1*'雇用表(大分類）'!$M22</f>
        <v>6.498700153495425E-2</v>
      </c>
      <c r="AE24" s="308">
        <f>$AA24*単位調整!$B$1*'雇用表(大分類）'!$N22</f>
        <v>6.4527729439300865E-2</v>
      </c>
      <c r="AF24" s="381"/>
      <c r="AG24" s="309">
        <f t="shared" si="0"/>
        <v>9.7201532776996585E-2</v>
      </c>
      <c r="AH24" s="316"/>
      <c r="AI24" s="318">
        <f>AG24*各種係数!G18</f>
        <v>2.4741217428895779E-2</v>
      </c>
      <c r="AJ24" s="319"/>
      <c r="AK24" s="320">
        <f t="shared" si="4"/>
        <v>1.6476238777865769E-2</v>
      </c>
      <c r="AL24" s="322">
        <f>$AK$46*各種係数!H18</f>
        <v>7.1608271599689598E-3</v>
      </c>
      <c r="AM24" s="320">
        <f>AL24*各種係数!$E18</f>
        <v>1.5846769717902109E-3</v>
      </c>
      <c r="AN24" s="315">
        <v>1.1114560616744424E-2</v>
      </c>
      <c r="AO24" s="306">
        <f>$AN24*各種係数!$F18</f>
        <v>4.2058563337650807E-3</v>
      </c>
      <c r="AP24" s="307">
        <f>$AN24*各種係数!$G18</f>
        <v>2.8290475776385445E-3</v>
      </c>
      <c r="AQ24" s="307">
        <f>$AN24*単位調整!$B$1*'雇用表(大分類）'!$M22</f>
        <v>7.4309730230061738E-3</v>
      </c>
      <c r="AR24" s="308">
        <f>$AN24*単位調整!$B$1*'雇用表(大分類）'!$N22</f>
        <v>7.3784573125962359E-3</v>
      </c>
      <c r="AS24" s="316"/>
      <c r="AT24" s="309">
        <f t="shared" si="5"/>
        <v>0.10831609339374101</v>
      </c>
    </row>
    <row r="25" spans="1:46" ht="15.75" customHeight="1">
      <c r="A25" s="366" t="s">
        <v>21</v>
      </c>
      <c r="B25" s="367" t="s">
        <v>29</v>
      </c>
      <c r="C25" s="375">
        <f>需要振り分け!C28</f>
        <v>0</v>
      </c>
      <c r="D25" s="376">
        <f>ROUND(C25*各種係数!C19,0)</f>
        <v>0</v>
      </c>
      <c r="E25" s="377">
        <f>ROUND(C25*各種係数!D19,0)</f>
        <v>0</v>
      </c>
      <c r="F25" s="378">
        <f t="shared" si="1"/>
        <v>0</v>
      </c>
      <c r="G25" s="316"/>
      <c r="H25" s="375">
        <f>需要振り分け!D28</f>
        <v>0</v>
      </c>
      <c r="I25" s="376">
        <f>ROUND(H25*各種係数!C19,0)</f>
        <v>0</v>
      </c>
      <c r="J25" s="376">
        <f>ROUND(H25*各種係数!D19,0)</f>
        <v>0</v>
      </c>
      <c r="K25" s="377">
        <f t="shared" si="2"/>
        <v>0</v>
      </c>
      <c r="L25" s="309">
        <f>K25*各種係数!$E19</f>
        <v>0</v>
      </c>
      <c r="M25" s="316"/>
      <c r="N25" s="317">
        <f>需要振り分け!E28</f>
        <v>0</v>
      </c>
      <c r="O25" s="316"/>
      <c r="P25" s="317">
        <f>需要振り分け!F28</f>
        <v>2.2423417929352163</v>
      </c>
      <c r="Q25" s="309">
        <f>P25*各種係数!$E19</f>
        <v>0.17353716610607284</v>
      </c>
      <c r="R25" s="379"/>
      <c r="S25" s="317">
        <f t="shared" si="3"/>
        <v>0.17353716610607284</v>
      </c>
      <c r="T25" s="306">
        <f>$S25*各種係数!$F19</f>
        <v>5.6360904338553439E-2</v>
      </c>
      <c r="U25" s="307">
        <f>$S25*各種係数!$G19</f>
        <v>3.4873343241908737E-2</v>
      </c>
      <c r="V25" s="307">
        <f>$S25*単位調整!$B$1*'雇用表(大分類）'!$M23</f>
        <v>0.87651303276248316</v>
      </c>
      <c r="W25" s="308">
        <f>$S25*単位調整!$B$1*'雇用表(大分類）'!$N23</f>
        <v>0.87420338050223945</v>
      </c>
      <c r="X25" s="379"/>
      <c r="Y25" s="380">
        <v>0.98058097887708062</v>
      </c>
      <c r="Z25" s="379">
        <f>Y25*各種係数!$E19</f>
        <v>7.5888182946944591E-2</v>
      </c>
      <c r="AA25" s="309">
        <v>8.5022119236338164E-2</v>
      </c>
      <c r="AB25" s="306">
        <f>$AA25*各種係数!$F19</f>
        <v>2.761324064731658E-2</v>
      </c>
      <c r="AC25" s="307">
        <f>$AA25*各種係数!$G19</f>
        <v>1.708570915276433E-2</v>
      </c>
      <c r="AD25" s="307">
        <f>$AA25*単位調整!$B$1*'雇用表(大分類）'!$M23</f>
        <v>0.42943536105795799</v>
      </c>
      <c r="AE25" s="308">
        <f>$AA25*単位調整!$B$1*'雇用表(大分類）'!$N23</f>
        <v>0.42830377907888562</v>
      </c>
      <c r="AF25" s="381"/>
      <c r="AG25" s="309">
        <f t="shared" si="0"/>
        <v>0.25855928534241102</v>
      </c>
      <c r="AH25" s="316"/>
      <c r="AI25" s="318">
        <f>AG25*各種係数!G19</f>
        <v>5.1959052394673071E-2</v>
      </c>
      <c r="AJ25" s="319"/>
      <c r="AK25" s="320">
        <f t="shared" si="4"/>
        <v>3.460176348987689E-2</v>
      </c>
      <c r="AL25" s="322">
        <f>$AK$46*各種係数!H19</f>
        <v>0.29050232627897954</v>
      </c>
      <c r="AM25" s="320">
        <f>AL25*各種係数!$E19</f>
        <v>2.2482277504931793E-2</v>
      </c>
      <c r="AN25" s="315">
        <v>2.4879437205411668E-2</v>
      </c>
      <c r="AO25" s="306">
        <f>$AN25*各種係数!$F19</f>
        <v>8.0802724384363683E-3</v>
      </c>
      <c r="AP25" s="307">
        <f>$AN25*各種係数!$G19</f>
        <v>4.9996734002185229E-3</v>
      </c>
      <c r="AQ25" s="307">
        <f>$AN25*単位調整!$B$1*'雇用表(大分類）'!$M23</f>
        <v>0.1256627121881761</v>
      </c>
      <c r="AR25" s="308">
        <f>$AN25*単位調整!$B$1*'雇用表(大分類）'!$N23</f>
        <v>0.12533158514683704</v>
      </c>
      <c r="AS25" s="316"/>
      <c r="AT25" s="309">
        <f t="shared" si="5"/>
        <v>0.28343872254782271</v>
      </c>
    </row>
    <row r="26" spans="1:46" ht="15.75" customHeight="1">
      <c r="A26" s="366" t="s">
        <v>56</v>
      </c>
      <c r="B26" s="367" t="s">
        <v>392</v>
      </c>
      <c r="C26" s="375">
        <f>需要振り分け!C29</f>
        <v>0</v>
      </c>
      <c r="D26" s="376">
        <f>ROUND(C26*各種係数!C20,0)</f>
        <v>0</v>
      </c>
      <c r="E26" s="377">
        <f>ROUND(C26*各種係数!D20,0)</f>
        <v>0</v>
      </c>
      <c r="F26" s="378">
        <f t="shared" si="1"/>
        <v>0</v>
      </c>
      <c r="G26" s="316"/>
      <c r="H26" s="375">
        <f>需要振り分け!D29</f>
        <v>0</v>
      </c>
      <c r="I26" s="376">
        <f>ROUND(H26*各種係数!C20,0)</f>
        <v>0</v>
      </c>
      <c r="J26" s="376">
        <f>ROUND(H26*各種係数!D20,0)</f>
        <v>0</v>
      </c>
      <c r="K26" s="377">
        <f t="shared" si="2"/>
        <v>0</v>
      </c>
      <c r="L26" s="309">
        <f>K26*各種係数!$E20</f>
        <v>0</v>
      </c>
      <c r="M26" s="316"/>
      <c r="N26" s="317">
        <f>需要振り分け!E29</f>
        <v>0</v>
      </c>
      <c r="O26" s="316"/>
      <c r="P26" s="317">
        <f>需要振り分け!F29</f>
        <v>1.6418820659567481</v>
      </c>
      <c r="Q26" s="309">
        <f>P26*各種係数!$E20</f>
        <v>2.9252218081013557E-2</v>
      </c>
      <c r="R26" s="379"/>
      <c r="S26" s="317">
        <f t="shared" si="3"/>
        <v>2.9252218081013557E-2</v>
      </c>
      <c r="T26" s="306">
        <f>$S26*各種係数!$F20</f>
        <v>1.3091030609997967E-2</v>
      </c>
      <c r="U26" s="307">
        <f>$S26*各種係数!$G20</f>
        <v>1.252514200012677E-2</v>
      </c>
      <c r="V26" s="307">
        <f>$S26*単位調整!$B$1*'雇用表(大分類）'!$M24</f>
        <v>2.7073969237942186</v>
      </c>
      <c r="W26" s="308">
        <f>$S26*単位調整!$B$1*'雇用表(大分類）'!$N24</f>
        <v>2.6047768251384715</v>
      </c>
      <c r="X26" s="379"/>
      <c r="Y26" s="380">
        <v>0.18192765102669245</v>
      </c>
      <c r="Z26" s="379">
        <f>Y26*各種係数!$E20</f>
        <v>3.2412725817175282E-3</v>
      </c>
      <c r="AA26" s="309">
        <v>3.6666832510077818E-3</v>
      </c>
      <c r="AB26" s="306">
        <f>$AA26*各種係数!$F20</f>
        <v>1.640923862360545E-3</v>
      </c>
      <c r="AC26" s="307">
        <f>$AA26*各種係数!$G20</f>
        <v>1.5699913169376883E-3</v>
      </c>
      <c r="AD26" s="307">
        <f>$AA26*単位調整!$B$1*'雇用表(大分類）'!$M24</f>
        <v>0.33936458858651747</v>
      </c>
      <c r="AE26" s="308">
        <f>$AA26*単位調整!$B$1*'雇用表(大分類）'!$N24</f>
        <v>0.32650144788670094</v>
      </c>
      <c r="AF26" s="381"/>
      <c r="AG26" s="309">
        <f t="shared" si="0"/>
        <v>3.2918901332021341E-2</v>
      </c>
      <c r="AH26" s="316"/>
      <c r="AI26" s="318">
        <f>AG26*各種係数!G20</f>
        <v>1.4095133317064459E-2</v>
      </c>
      <c r="AJ26" s="319"/>
      <c r="AK26" s="320">
        <f t="shared" si="4"/>
        <v>9.3865543522758665E-3</v>
      </c>
      <c r="AL26" s="322">
        <f>$AK$46*各種係数!H20</f>
        <v>0.49117874164933356</v>
      </c>
      <c r="AM26" s="320">
        <f>AL26*各種係数!$E20</f>
        <v>8.7509742419359729E-3</v>
      </c>
      <c r="AN26" s="315">
        <v>8.8914960123873989E-3</v>
      </c>
      <c r="AO26" s="306">
        <f>$AN26*各種係数!$F20</f>
        <v>3.9791459965351529E-3</v>
      </c>
      <c r="AP26" s="307">
        <f>$AN26*各種係数!$G20</f>
        <v>3.8071386532222361E-3</v>
      </c>
      <c r="AQ26" s="307">
        <f>$AN26*単位調整!$B$1*'雇用表(大分類）'!$M24</f>
        <v>0.82293961043217101</v>
      </c>
      <c r="AR26" s="308">
        <f>$AN26*単位調整!$B$1*'雇用表(大分類）'!$N24</f>
        <v>0.7917472339955749</v>
      </c>
      <c r="AS26" s="316"/>
      <c r="AT26" s="309">
        <f t="shared" si="5"/>
        <v>4.1810397344408737E-2</v>
      </c>
    </row>
    <row r="27" spans="1:46" ht="15.75" customHeight="1">
      <c r="A27" s="366" t="s">
        <v>22</v>
      </c>
      <c r="B27" s="367" t="s">
        <v>39</v>
      </c>
      <c r="C27" s="375">
        <f>需要振り分け!C30</f>
        <v>0</v>
      </c>
      <c r="D27" s="376">
        <f>ROUND(C27*各種係数!C21,0)</f>
        <v>0</v>
      </c>
      <c r="E27" s="377">
        <f>ROUND(C27*各種係数!D21,0)</f>
        <v>0</v>
      </c>
      <c r="F27" s="378">
        <f t="shared" si="1"/>
        <v>0</v>
      </c>
      <c r="G27" s="316"/>
      <c r="H27" s="375">
        <f>需要振り分け!D30</f>
        <v>0</v>
      </c>
      <c r="I27" s="376">
        <f>ROUND(H27*各種係数!C21,0)</f>
        <v>0</v>
      </c>
      <c r="J27" s="376">
        <f>ROUND(H27*各種係数!D21,0)</f>
        <v>0</v>
      </c>
      <c r="K27" s="377">
        <f t="shared" si="2"/>
        <v>0</v>
      </c>
      <c r="L27" s="309">
        <f>K27*各種係数!$E21</f>
        <v>0</v>
      </c>
      <c r="M27" s="316"/>
      <c r="N27" s="317">
        <f>需要振り分け!E30</f>
        <v>0</v>
      </c>
      <c r="O27" s="316"/>
      <c r="P27" s="317">
        <f>需要振り分け!F30</f>
        <v>1.3585401322887838</v>
      </c>
      <c r="Q27" s="309">
        <f>P27*各種係数!$E21</f>
        <v>0.45929168451538888</v>
      </c>
      <c r="R27" s="379"/>
      <c r="S27" s="317">
        <f t="shared" si="3"/>
        <v>0.45929168451538888</v>
      </c>
      <c r="T27" s="306">
        <f>$S27*各種係数!$F21</f>
        <v>0.10920831867170358</v>
      </c>
      <c r="U27" s="307">
        <f>$S27*各種係数!$G21</f>
        <v>8.1863385418892154E-2</v>
      </c>
      <c r="V27" s="307">
        <f>$S27*単位調整!$B$1*'雇用表(大分類）'!$M25</f>
        <v>1.0826367719171384</v>
      </c>
      <c r="W27" s="308">
        <f>$S27*単位調整!$B$1*'雇用表(大分類）'!$N25</f>
        <v>1.0601234555111418</v>
      </c>
      <c r="X27" s="379"/>
      <c r="Y27" s="380">
        <v>0.38322324930996166</v>
      </c>
      <c r="Z27" s="379">
        <f>Y27*各種係数!$E21</f>
        <v>0.12955911094396624</v>
      </c>
      <c r="AA27" s="309">
        <v>0.26864125172587167</v>
      </c>
      <c r="AB27" s="306">
        <f>$AA27*各種係数!$F21</f>
        <v>6.3876313061925996E-2</v>
      </c>
      <c r="AC27" s="307">
        <f>$AA27*各種係数!$G21</f>
        <v>4.7882169590448588E-2</v>
      </c>
      <c r="AD27" s="307">
        <f>$AA27*単位調整!$B$1*'雇用表(大分類）'!$M25</f>
        <v>0.63323789081692439</v>
      </c>
      <c r="AE27" s="308">
        <f>$AA27*単位調整!$B$1*'雇用表(大分類）'!$N25</f>
        <v>0.62006977629686966</v>
      </c>
      <c r="AF27" s="381"/>
      <c r="AG27" s="309">
        <f t="shared" si="0"/>
        <v>0.72793293624126054</v>
      </c>
      <c r="AH27" s="316"/>
      <c r="AI27" s="318">
        <f>AG27*各種係数!G21</f>
        <v>0.12974555500934074</v>
      </c>
      <c r="AJ27" s="319"/>
      <c r="AK27" s="320">
        <f t="shared" si="4"/>
        <v>8.6403134803056628E-2</v>
      </c>
      <c r="AL27" s="322">
        <f>$AK$46*各種係数!H21</f>
        <v>0.28815888512042254</v>
      </c>
      <c r="AM27" s="320">
        <f>AL27*各種係数!$E21</f>
        <v>9.7420000049657701E-2</v>
      </c>
      <c r="AN27" s="315">
        <v>0.13919909938897418</v>
      </c>
      <c r="AO27" s="306">
        <f>$AN27*各種係数!$F21</f>
        <v>3.3098138105689755E-2</v>
      </c>
      <c r="AP27" s="307">
        <f>$AN27*各種係数!$G21</f>
        <v>2.4810615796943439E-2</v>
      </c>
      <c r="AQ27" s="307">
        <f>$AN27*単位調整!$B$1*'雇用表(大分類）'!$M25</f>
        <v>0.32811842386230389</v>
      </c>
      <c r="AR27" s="308">
        <f>$AN27*単位調整!$B$1*'雇用表(大分類）'!$N25</f>
        <v>0.32129523617215372</v>
      </c>
      <c r="AS27" s="316"/>
      <c r="AT27" s="309">
        <f t="shared" si="5"/>
        <v>0.86713203563023478</v>
      </c>
    </row>
    <row r="28" spans="1:46" ht="15.75" customHeight="1">
      <c r="A28" s="366" t="s">
        <v>77</v>
      </c>
      <c r="B28" s="367" t="s">
        <v>27</v>
      </c>
      <c r="C28" s="375">
        <f>需要振り分け!C31</f>
        <v>0</v>
      </c>
      <c r="D28" s="376">
        <f>ROUND(C28*各種係数!C22,0)</f>
        <v>0</v>
      </c>
      <c r="E28" s="377">
        <f>ROUND(C28*各種係数!D22,0)</f>
        <v>0</v>
      </c>
      <c r="F28" s="378">
        <f t="shared" si="1"/>
        <v>0</v>
      </c>
      <c r="G28" s="316"/>
      <c r="H28" s="375">
        <f>需要振り分け!D31</f>
        <v>0</v>
      </c>
      <c r="I28" s="376">
        <f>ROUND(H28*各種係数!C22,0)</f>
        <v>0</v>
      </c>
      <c r="J28" s="376">
        <f>ROUND(H28*各種係数!D22,0)</f>
        <v>0</v>
      </c>
      <c r="K28" s="377">
        <f t="shared" si="2"/>
        <v>0</v>
      </c>
      <c r="L28" s="309">
        <f>K28*各種係数!$E22</f>
        <v>0</v>
      </c>
      <c r="M28" s="316"/>
      <c r="N28" s="317">
        <f>需要振り分け!E31</f>
        <v>0</v>
      </c>
      <c r="O28" s="316"/>
      <c r="P28" s="317">
        <f>需要振り分け!F31</f>
        <v>0.58920110709762163</v>
      </c>
      <c r="Q28" s="309">
        <f>P28*各種係数!$E22</f>
        <v>0.27425339295406309</v>
      </c>
      <c r="R28" s="379"/>
      <c r="S28" s="317">
        <f t="shared" si="3"/>
        <v>0.27425339295406309</v>
      </c>
      <c r="T28" s="306">
        <f>$S28*各種係数!$F22</f>
        <v>0.13434864280585695</v>
      </c>
      <c r="U28" s="307">
        <f>$S28*各種係数!$G22</f>
        <v>7.6441258949950103E-2</v>
      </c>
      <c r="V28" s="307">
        <f>$S28*単位調整!$B$1*'雇用表(大分類）'!$M26</f>
        <v>1.861196255737031</v>
      </c>
      <c r="W28" s="308">
        <f>$S28*単位調整!$B$1*'雇用表(大分類）'!$N26</f>
        <v>1.5806846385493303</v>
      </c>
      <c r="X28" s="379"/>
      <c r="Y28" s="380">
        <v>0.46472786976499819</v>
      </c>
      <c r="Z28" s="379">
        <f>Y28*各種係数!$E22</f>
        <v>0.21631526748344629</v>
      </c>
      <c r="AA28" s="309">
        <v>0.36971147548835492</v>
      </c>
      <c r="AB28" s="306">
        <f>$AA28*各種係数!$F22</f>
        <v>0.18111074005903366</v>
      </c>
      <c r="AC28" s="307">
        <f>$AA28*各種係数!$G22</f>
        <v>0.10304780673873803</v>
      </c>
      <c r="AD28" s="307">
        <f>$AA28*単位調整!$B$1*'雇用表(大分類）'!$M26</f>
        <v>2.5090140416136824</v>
      </c>
      <c r="AE28" s="308">
        <f>$AA28*単位調整!$B$1*'雇用表(大分類）'!$N26</f>
        <v>2.130866071355169</v>
      </c>
      <c r="AF28" s="381"/>
      <c r="AG28" s="309">
        <f t="shared" si="0"/>
        <v>0.64396486844241796</v>
      </c>
      <c r="AH28" s="316"/>
      <c r="AI28" s="318">
        <f>AG28*各種係数!G22</f>
        <v>0.17948906568868811</v>
      </c>
      <c r="AJ28" s="319"/>
      <c r="AK28" s="320">
        <f t="shared" si="4"/>
        <v>0.11952947395583541</v>
      </c>
      <c r="AL28" s="322">
        <f>$AK$46*各種係数!H22</f>
        <v>0.3023860367724206</v>
      </c>
      <c r="AM28" s="320">
        <f>AL28*各種係数!$E22</f>
        <v>0.14075057831320087</v>
      </c>
      <c r="AN28" s="315">
        <v>0.23778399810055892</v>
      </c>
      <c r="AO28" s="306">
        <f>$AN28*各種係数!$F22</f>
        <v>0.11648336263650691</v>
      </c>
      <c r="AP28" s="307">
        <f>$AN28*各種係数!$G22</f>
        <v>6.6276329263148984E-2</v>
      </c>
      <c r="AQ28" s="307">
        <f>$AN28*単位調整!$B$1*'雇用表(大分類）'!$M26</f>
        <v>1.6136999516103339</v>
      </c>
      <c r="AR28" s="308">
        <f>$AN28*単位調整!$B$1*'雇用表(大分類）'!$N26</f>
        <v>1.3704899291924264</v>
      </c>
      <c r="AS28" s="316"/>
      <c r="AT28" s="309">
        <f t="shared" si="5"/>
        <v>0.88174886654297691</v>
      </c>
    </row>
    <row r="29" spans="1:46" ht="15.75" customHeight="1">
      <c r="A29" s="366" t="s">
        <v>80</v>
      </c>
      <c r="B29" s="367" t="s">
        <v>30</v>
      </c>
      <c r="C29" s="375">
        <f>需要振り分け!C32</f>
        <v>0</v>
      </c>
      <c r="D29" s="376">
        <f>ROUND(C29*各種係数!C23,0)</f>
        <v>0</v>
      </c>
      <c r="E29" s="377">
        <f>ROUND(C29*各種係数!D23,0)</f>
        <v>0</v>
      </c>
      <c r="F29" s="378">
        <f t="shared" si="1"/>
        <v>0</v>
      </c>
      <c r="G29" s="316"/>
      <c r="H29" s="375">
        <f>需要振り分け!D32</f>
        <v>0</v>
      </c>
      <c r="I29" s="376">
        <f>ROUND(H29*各種係数!C23,0)</f>
        <v>0</v>
      </c>
      <c r="J29" s="376">
        <f>ROUND(H29*各種係数!D23,0)</f>
        <v>0</v>
      </c>
      <c r="K29" s="377">
        <f t="shared" si="2"/>
        <v>0</v>
      </c>
      <c r="L29" s="309">
        <f>K29*各種係数!$E23</f>
        <v>0</v>
      </c>
      <c r="M29" s="316"/>
      <c r="N29" s="317">
        <f>需要振り分け!E32</f>
        <v>100</v>
      </c>
      <c r="O29" s="316"/>
      <c r="P29" s="317">
        <f>需要振り分け!F32</f>
        <v>7.9767321855795856</v>
      </c>
      <c r="Q29" s="309">
        <f>P29*各種係数!$E23</f>
        <v>7.9767321855795856</v>
      </c>
      <c r="R29" s="379"/>
      <c r="S29" s="317">
        <f t="shared" si="3"/>
        <v>107.97673218557958</v>
      </c>
      <c r="T29" s="306">
        <f>$S29*各種係数!$F23</f>
        <v>55.334188942127348</v>
      </c>
      <c r="U29" s="307">
        <f>$S29*各種係数!$G23</f>
        <v>40.784838924761267</v>
      </c>
      <c r="V29" s="307">
        <f>$S29*単位調整!$B$1*'雇用表(大分類）'!$M27</f>
        <v>856.70385972308395</v>
      </c>
      <c r="W29" s="308">
        <f>$S29*単位調整!$B$1*'雇用表(大分類）'!$N27</f>
        <v>671.40080191491097</v>
      </c>
      <c r="X29" s="379"/>
      <c r="Y29" s="380">
        <v>0.15512286121395774</v>
      </c>
      <c r="Z29" s="379">
        <f>Y29*各種係数!$E23</f>
        <v>0.15512286121395774</v>
      </c>
      <c r="AA29" s="309">
        <v>0.41620437602922694</v>
      </c>
      <c r="AB29" s="306">
        <f>$AA29*各種係数!$F23</f>
        <v>0.21328976266997263</v>
      </c>
      <c r="AC29" s="307">
        <f>$AA29*各種係数!$G23</f>
        <v>0.15720820673622682</v>
      </c>
      <c r="AD29" s="307">
        <f>$AA29*単位調整!$B$1*'雇用表(大分類）'!$M27</f>
        <v>3.3022289910112321</v>
      </c>
      <c r="AE29" s="308">
        <f>$AA29*単位調整!$B$1*'雇用表(大分類）'!$N27</f>
        <v>2.5879645194878167</v>
      </c>
      <c r="AF29" s="381"/>
      <c r="AG29" s="309">
        <f t="shared" si="0"/>
        <v>108.39293656160881</v>
      </c>
      <c r="AH29" s="316"/>
      <c r="AI29" s="318">
        <f>AG29*各種係数!G23</f>
        <v>40.942047131497496</v>
      </c>
      <c r="AJ29" s="319"/>
      <c r="AK29" s="320">
        <f t="shared" si="4"/>
        <v>27.265066746688934</v>
      </c>
      <c r="AL29" s="322">
        <f>$AK$46*各種係数!H23</f>
        <v>0</v>
      </c>
      <c r="AM29" s="320">
        <f>AL29*各種係数!$E23</f>
        <v>0</v>
      </c>
      <c r="AN29" s="315">
        <v>0.26209753128344793</v>
      </c>
      <c r="AO29" s="306">
        <f>$AN29*各種係数!$F23</f>
        <v>0.13431555135765005</v>
      </c>
      <c r="AP29" s="307">
        <f>$AN29*各種係数!$G23</f>
        <v>9.8999158240877114E-2</v>
      </c>
      <c r="AQ29" s="307">
        <f>$AN29*単位調整!$B$1*'雇用表(大分類）'!$M27</f>
        <v>2.079521783345923</v>
      </c>
      <c r="AR29" s="308">
        <f>$AN29*単位調整!$B$1*'雇用表(大分類）'!$N27</f>
        <v>1.62972604487772</v>
      </c>
      <c r="AS29" s="316"/>
      <c r="AT29" s="309">
        <f t="shared" si="5"/>
        <v>108.65503409289225</v>
      </c>
    </row>
    <row r="30" spans="1:46" ht="15.75" customHeight="1">
      <c r="A30" s="366" t="s">
        <v>269</v>
      </c>
      <c r="B30" s="367" t="s">
        <v>40</v>
      </c>
      <c r="C30" s="375">
        <f>需要振り分け!C33</f>
        <v>0</v>
      </c>
      <c r="D30" s="376">
        <f>ROUND(C30*各種係数!C24,0)</f>
        <v>0</v>
      </c>
      <c r="E30" s="377">
        <f>ROUND(C30*各種係数!D24,0)</f>
        <v>0</v>
      </c>
      <c r="F30" s="378">
        <f t="shared" si="1"/>
        <v>0</v>
      </c>
      <c r="G30" s="316"/>
      <c r="H30" s="375">
        <f>需要振り分け!D33</f>
        <v>0</v>
      </c>
      <c r="I30" s="376">
        <f>ROUND(H30*各種係数!C24,0)</f>
        <v>0</v>
      </c>
      <c r="J30" s="376">
        <f>ROUND(H30*各種係数!D24,0)</f>
        <v>0</v>
      </c>
      <c r="K30" s="377">
        <f t="shared" si="2"/>
        <v>0</v>
      </c>
      <c r="L30" s="309">
        <f>K30*各種係数!$E24</f>
        <v>0</v>
      </c>
      <c r="M30" s="316"/>
      <c r="N30" s="317">
        <f>需要振り分け!E33</f>
        <v>0</v>
      </c>
      <c r="O30" s="316"/>
      <c r="P30" s="317">
        <f>需要振り分け!F33</f>
        <v>0</v>
      </c>
      <c r="Q30" s="309">
        <f>P30*各種係数!$E24</f>
        <v>0</v>
      </c>
      <c r="R30" s="379"/>
      <c r="S30" s="317">
        <f t="shared" si="3"/>
        <v>0</v>
      </c>
      <c r="T30" s="306">
        <f>$S30*各種係数!$F24</f>
        <v>0</v>
      </c>
      <c r="U30" s="307">
        <f>$S30*各種係数!$G24</f>
        <v>0</v>
      </c>
      <c r="V30" s="307">
        <f>$S30*単位調整!$B$1*'雇用表(大分類）'!$M28</f>
        <v>0</v>
      </c>
      <c r="W30" s="308">
        <f>$S30*単位調整!$B$1*'雇用表(大分類）'!$N28</f>
        <v>0</v>
      </c>
      <c r="X30" s="379"/>
      <c r="Y30" s="380">
        <v>0.55106451775891974</v>
      </c>
      <c r="Z30" s="379">
        <f>Y30*各種係数!$E24</f>
        <v>0.32593717382249771</v>
      </c>
      <c r="AA30" s="309">
        <v>0.89291685090552264</v>
      </c>
      <c r="AB30" s="306">
        <f>$AA30*各種係数!$F24</f>
        <v>0.41433097145463055</v>
      </c>
      <c r="AC30" s="307">
        <f>$AA30*各種係数!$G24</f>
        <v>7.9987830077908675E-2</v>
      </c>
      <c r="AD30" s="307">
        <f>$AA30*単位調整!$B$1*'雇用表(大分類）'!$M28</f>
        <v>1.1284271248558913</v>
      </c>
      <c r="AE30" s="308">
        <f>$AA30*単位調整!$B$1*'雇用表(大分類）'!$N28</f>
        <v>1.1101653237793292</v>
      </c>
      <c r="AF30" s="381"/>
      <c r="AG30" s="309">
        <f t="shared" si="0"/>
        <v>0.89291685090552264</v>
      </c>
      <c r="AH30" s="316"/>
      <c r="AI30" s="318">
        <f>AG30*各種係数!G24</f>
        <v>7.9987830077908675E-2</v>
      </c>
      <c r="AJ30" s="319"/>
      <c r="AK30" s="320">
        <f t="shared" si="4"/>
        <v>5.3267329769624665E-2</v>
      </c>
      <c r="AL30" s="322">
        <f>$AK$46*各種係数!H24</f>
        <v>0.92392895878130843</v>
      </c>
      <c r="AM30" s="320">
        <f>AL30*各種係数!$E24</f>
        <v>0.54647465756393865</v>
      </c>
      <c r="AN30" s="315">
        <v>0.88029598755940852</v>
      </c>
      <c r="AO30" s="306">
        <f>$AN30*各種係数!$F24</f>
        <v>0.40847464276569545</v>
      </c>
      <c r="AP30" s="307">
        <f>$AN30*各種係数!$G24</f>
        <v>7.8857248353819007E-2</v>
      </c>
      <c r="AQ30" s="307">
        <f>$AN30*単位調整!$B$1*'雇用表(大分類）'!$M28</f>
        <v>1.11247745997454</v>
      </c>
      <c r="AR30" s="308">
        <f>$AN30*単位調整!$B$1*'雇用表(大分類）'!$N28</f>
        <v>1.0944737788960577</v>
      </c>
      <c r="AS30" s="316"/>
      <c r="AT30" s="309">
        <f t="shared" si="5"/>
        <v>1.7732128384649313</v>
      </c>
    </row>
    <row r="31" spans="1:46" ht="15.75" customHeight="1">
      <c r="A31" s="366" t="s">
        <v>270</v>
      </c>
      <c r="B31" s="367" t="s">
        <v>295</v>
      </c>
      <c r="C31" s="375">
        <f>需要振り分け!C34</f>
        <v>0</v>
      </c>
      <c r="D31" s="376">
        <f>ROUND(C31*各種係数!C25,0)</f>
        <v>0</v>
      </c>
      <c r="E31" s="377">
        <f>ROUND(C31*各種係数!D25,0)</f>
        <v>0</v>
      </c>
      <c r="F31" s="378">
        <f t="shared" si="1"/>
        <v>0</v>
      </c>
      <c r="G31" s="316"/>
      <c r="H31" s="375">
        <f>需要振り分け!D34</f>
        <v>0</v>
      </c>
      <c r="I31" s="376">
        <f>ROUND(H31*各種係数!C25,0)</f>
        <v>0</v>
      </c>
      <c r="J31" s="376">
        <f>ROUND(H31*各種係数!D25,0)</f>
        <v>0</v>
      </c>
      <c r="K31" s="377">
        <f t="shared" si="2"/>
        <v>0</v>
      </c>
      <c r="L31" s="309">
        <f>K31*各種係数!$E25</f>
        <v>0</v>
      </c>
      <c r="M31" s="316"/>
      <c r="N31" s="317">
        <f>需要振り分け!E34</f>
        <v>0</v>
      </c>
      <c r="O31" s="316"/>
      <c r="P31" s="317">
        <f>需要振り分け!F34</f>
        <v>0</v>
      </c>
      <c r="Q31" s="309">
        <f>P31*各種係数!$E25</f>
        <v>0</v>
      </c>
      <c r="R31" s="379"/>
      <c r="S31" s="317">
        <f t="shared" si="3"/>
        <v>0</v>
      </c>
      <c r="T31" s="306">
        <f>$S31*各種係数!$F25</f>
        <v>0</v>
      </c>
      <c r="U31" s="307">
        <f>$S31*各種係数!$G25</f>
        <v>0</v>
      </c>
      <c r="V31" s="307">
        <f>$S31*単位調整!$B$1*'雇用表(大分類）'!$M29</f>
        <v>0</v>
      </c>
      <c r="W31" s="308">
        <f>$S31*単位調整!$B$1*'雇用表(大分類）'!$N29</f>
        <v>0</v>
      </c>
      <c r="X31" s="379"/>
      <c r="Y31" s="380">
        <v>0.14007416731372582</v>
      </c>
      <c r="Z31" s="379">
        <f>Y31*各種係数!$E25</f>
        <v>0.14007416731372582</v>
      </c>
      <c r="AA31" s="309">
        <v>0.23071617155554897</v>
      </c>
      <c r="AB31" s="306">
        <f>$AA31*各種係数!$F25</f>
        <v>0.12506242995458877</v>
      </c>
      <c r="AC31" s="307">
        <f>$AA31*各種係数!$G25</f>
        <v>2.9924865320118038E-2</v>
      </c>
      <c r="AD31" s="307">
        <f>$AA31*単位調整!$B$1*'雇用表(大分類）'!$M29</f>
        <v>0.29138659364411601</v>
      </c>
      <c r="AE31" s="308">
        <f>$AA31*単位調整!$B$1*'雇用表(大分類）'!$N29</f>
        <v>0.28695726431619245</v>
      </c>
      <c r="AF31" s="381"/>
      <c r="AG31" s="309">
        <f t="shared" si="0"/>
        <v>0.23071617155554897</v>
      </c>
      <c r="AH31" s="316"/>
      <c r="AI31" s="318">
        <f>AG31*各種係数!G25</f>
        <v>2.9924865320118038E-2</v>
      </c>
      <c r="AJ31" s="319"/>
      <c r="AK31" s="320">
        <f t="shared" si="4"/>
        <v>1.9928252432473148E-2</v>
      </c>
      <c r="AL31" s="322">
        <f>$AK$46*各種係数!H25</f>
        <v>0.46511063071081971</v>
      </c>
      <c r="AM31" s="320">
        <f>AL31*各種係数!$E25</f>
        <v>0.46511063071081971</v>
      </c>
      <c r="AN31" s="315">
        <v>0.58606957354151246</v>
      </c>
      <c r="AO31" s="306">
        <f>$AN31*各種係数!$F25</f>
        <v>0.31768594500929465</v>
      </c>
      <c r="AP31" s="307">
        <f>$AN31*各種係数!$G25</f>
        <v>7.6015707690547302E-2</v>
      </c>
      <c r="AQ31" s="307">
        <f>$AN31*単位調整!$B$1*'雇用表(大分類）'!$M29</f>
        <v>0.74018572482945566</v>
      </c>
      <c r="AR31" s="308">
        <f>$AN31*単位調整!$B$1*'雇用表(大分類）'!$N29</f>
        <v>0.72893425887113605</v>
      </c>
      <c r="AS31" s="316"/>
      <c r="AT31" s="309">
        <f t="shared" si="5"/>
        <v>0.81678574509706148</v>
      </c>
    </row>
    <row r="32" spans="1:46" ht="15.75" customHeight="1">
      <c r="A32" s="366" t="s">
        <v>271</v>
      </c>
      <c r="B32" s="367" t="s">
        <v>296</v>
      </c>
      <c r="C32" s="375">
        <f>需要振り分け!C35</f>
        <v>0</v>
      </c>
      <c r="D32" s="376">
        <f>ROUND(C32*各種係数!C26,0)</f>
        <v>0</v>
      </c>
      <c r="E32" s="377">
        <f>ROUND(C32*各種係数!D26,0)</f>
        <v>0</v>
      </c>
      <c r="F32" s="378">
        <f t="shared" si="1"/>
        <v>0</v>
      </c>
      <c r="G32" s="316"/>
      <c r="H32" s="375">
        <f>需要振り分け!D35</f>
        <v>0</v>
      </c>
      <c r="I32" s="376">
        <f>ROUND(H32*各種係数!C26,0)</f>
        <v>0</v>
      </c>
      <c r="J32" s="376">
        <f>ROUND(H32*各種係数!D26,0)</f>
        <v>0</v>
      </c>
      <c r="K32" s="377">
        <f t="shared" si="2"/>
        <v>0</v>
      </c>
      <c r="L32" s="309">
        <f>K32*各種係数!$E26</f>
        <v>0</v>
      </c>
      <c r="M32" s="316"/>
      <c r="N32" s="317">
        <f>需要振り分け!E35</f>
        <v>0</v>
      </c>
      <c r="O32" s="316"/>
      <c r="P32" s="317">
        <f>需要振り分け!F35</f>
        <v>0</v>
      </c>
      <c r="Q32" s="309">
        <f>P32*各種係数!$E26</f>
        <v>0</v>
      </c>
      <c r="R32" s="379"/>
      <c r="S32" s="317">
        <f t="shared" si="3"/>
        <v>0</v>
      </c>
      <c r="T32" s="306">
        <f>$S32*各種係数!$F26</f>
        <v>0</v>
      </c>
      <c r="U32" s="307">
        <f>$S32*各種係数!$G26</f>
        <v>0</v>
      </c>
      <c r="V32" s="307">
        <f>$S32*単位調整!$B$1*'雇用表(大分類）'!$M30</f>
        <v>0</v>
      </c>
      <c r="W32" s="308">
        <f>$S32*単位調整!$B$1*'雇用表(大分類）'!$N30</f>
        <v>0</v>
      </c>
      <c r="X32" s="379"/>
      <c r="Y32" s="380">
        <v>0.29677250370933073</v>
      </c>
      <c r="Z32" s="379">
        <f>Y32*各種係数!$E26</f>
        <v>0.29306983546303794</v>
      </c>
      <c r="AA32" s="309">
        <v>0.44563284401388542</v>
      </c>
      <c r="AB32" s="306">
        <f>$AA32*各種係数!$F26</f>
        <v>0.30623915224788223</v>
      </c>
      <c r="AC32" s="307">
        <f>$AA32*各種係数!$G26</f>
        <v>0.21457401105479773</v>
      </c>
      <c r="AD32" s="307">
        <f>$AA32*単位調整!$B$1*'雇用表(大分類）'!$M30</f>
        <v>2.518125737973739</v>
      </c>
      <c r="AE32" s="308">
        <f>$AA32*単位調整!$B$1*'雇用表(大分類）'!$N30</f>
        <v>2.4788650557361116</v>
      </c>
      <c r="AF32" s="381"/>
      <c r="AG32" s="309">
        <f t="shared" si="0"/>
        <v>0.44563284401388542</v>
      </c>
      <c r="AH32" s="316"/>
      <c r="AI32" s="318">
        <f>AG32*各種係数!G26</f>
        <v>0.21457401105479773</v>
      </c>
      <c r="AJ32" s="319"/>
      <c r="AK32" s="320">
        <f t="shared" si="4"/>
        <v>0.14289404520305543</v>
      </c>
      <c r="AL32" s="322">
        <f>$AK$46*各種係数!H26</f>
        <v>0.14469821002886532</v>
      </c>
      <c r="AM32" s="320">
        <f>AL32*各種係数!$E26</f>
        <v>0.14289288958686766</v>
      </c>
      <c r="AN32" s="315">
        <v>0.29891667331224187</v>
      </c>
      <c r="AO32" s="306">
        <f>$AN32*各種係数!$F26</f>
        <v>0.20541571353534666</v>
      </c>
      <c r="AP32" s="307">
        <f>$AN32*各種係数!$G26</f>
        <v>0.1439295833449965</v>
      </c>
      <c r="AQ32" s="307">
        <f>$AN32*単位調整!$B$1*'雇用表(大分類）'!$M30</f>
        <v>1.6890805484561424</v>
      </c>
      <c r="AR32" s="308">
        <f>$AN32*単位調整!$B$1*'雇用表(大分類）'!$N30</f>
        <v>1.6627457019920993</v>
      </c>
      <c r="AS32" s="316"/>
      <c r="AT32" s="309">
        <f t="shared" si="5"/>
        <v>0.74454951732612729</v>
      </c>
    </row>
    <row r="33" spans="1:46" ht="15.75" customHeight="1">
      <c r="A33" s="366" t="s">
        <v>272</v>
      </c>
      <c r="B33" s="367" t="s">
        <v>41</v>
      </c>
      <c r="C33" s="375">
        <f>需要振り分け!C36</f>
        <v>0</v>
      </c>
      <c r="D33" s="376">
        <f>ROUND(C33*各種係数!C27,0)</f>
        <v>0</v>
      </c>
      <c r="E33" s="377">
        <f>ROUND(C33*各種係数!D27,0)</f>
        <v>0</v>
      </c>
      <c r="F33" s="378">
        <f t="shared" si="1"/>
        <v>0</v>
      </c>
      <c r="G33" s="316"/>
      <c r="H33" s="375">
        <f>需要振り分け!D36</f>
        <v>0</v>
      </c>
      <c r="I33" s="376">
        <f>ROUND(H33*各種係数!C27,0)</f>
        <v>0</v>
      </c>
      <c r="J33" s="376">
        <f>ROUND(H33*各種係数!D27,0)</f>
        <v>0</v>
      </c>
      <c r="K33" s="377">
        <f t="shared" si="2"/>
        <v>0</v>
      </c>
      <c r="L33" s="309">
        <f>K33*各種係数!$E27</f>
        <v>0</v>
      </c>
      <c r="M33" s="316"/>
      <c r="N33" s="317">
        <f>需要振り分け!E36</f>
        <v>0</v>
      </c>
      <c r="O33" s="316"/>
      <c r="P33" s="317">
        <f>需要振り分け!F36</f>
        <v>3.1374020734624946</v>
      </c>
      <c r="Q33" s="309">
        <f>P33*各種係数!$E27</f>
        <v>2.4389405111126319</v>
      </c>
      <c r="R33" s="379"/>
      <c r="S33" s="317">
        <f t="shared" si="3"/>
        <v>2.4389405111126319</v>
      </c>
      <c r="T33" s="306">
        <f>$S33*各種係数!$F27</f>
        <v>1.7159026179254979</v>
      </c>
      <c r="U33" s="307">
        <f>$S33*各種係数!$G27</f>
        <v>1.0977560176094938</v>
      </c>
      <c r="V33" s="307">
        <f>$S33*単位調整!$B$1*'雇用表(大分類）'!$M31</f>
        <v>32.755303285620947</v>
      </c>
      <c r="W33" s="308">
        <f>$S33*単位調整!$B$1*'雇用表(大分類）'!$N31</f>
        <v>29.974621992518209</v>
      </c>
      <c r="X33" s="379"/>
      <c r="Y33" s="380">
        <v>5.6115380470372784</v>
      </c>
      <c r="Z33" s="379">
        <f>Y33*各種係数!$E27</f>
        <v>4.3622739936117689</v>
      </c>
      <c r="AA33" s="309">
        <v>5.1804883763056644</v>
      </c>
      <c r="AB33" s="306">
        <f>$AA33*各種係数!$F27</f>
        <v>3.6447029054350693</v>
      </c>
      <c r="AC33" s="307">
        <f>$AA33*各種係数!$G27</f>
        <v>2.3317142272778271</v>
      </c>
      <c r="AD33" s="307">
        <f>$AA33*単位調整!$B$1*'雇用表(大分類）'!$M31</f>
        <v>69.574664556338462</v>
      </c>
      <c r="AE33" s="308">
        <f>$AA33*単位調整!$B$1*'雇用表(大分類）'!$N31</f>
        <v>63.668293715600861</v>
      </c>
      <c r="AF33" s="381"/>
      <c r="AG33" s="309">
        <f t="shared" si="0"/>
        <v>7.6194288874182963</v>
      </c>
      <c r="AH33" s="316"/>
      <c r="AI33" s="318">
        <f>AG33*各種係数!G27</f>
        <v>3.4294702448873209</v>
      </c>
      <c r="AJ33" s="319"/>
      <c r="AK33" s="320">
        <f t="shared" si="4"/>
        <v>2.2838314565052973</v>
      </c>
      <c r="AL33" s="322">
        <f>$AK$46*各種係数!H27</f>
        <v>6.2852644416329344</v>
      </c>
      <c r="AM33" s="320">
        <f>AL33*各種係数!$E27</f>
        <v>4.8860126024065789</v>
      </c>
      <c r="AN33" s="315">
        <v>5.4236714873665441</v>
      </c>
      <c r="AO33" s="306">
        <f>$AN33*各種係数!$F27</f>
        <v>3.8157929894298896</v>
      </c>
      <c r="AP33" s="307">
        <f>$AN33*各種係数!$G27</f>
        <v>2.4411698381595763</v>
      </c>
      <c r="AQ33" s="307">
        <f>$AN33*単位調整!$B$1*'雇用表(大分類）'!$M31</f>
        <v>72.840646863182883</v>
      </c>
      <c r="AR33" s="308">
        <f>$AN33*単位調整!$B$1*'雇用表(大分類）'!$N31</f>
        <v>66.657018449066811</v>
      </c>
      <c r="AS33" s="316"/>
      <c r="AT33" s="309">
        <f t="shared" si="5"/>
        <v>13.04310037478484</v>
      </c>
    </row>
    <row r="34" spans="1:46" ht="15.75" customHeight="1">
      <c r="A34" s="366" t="s">
        <v>273</v>
      </c>
      <c r="B34" s="367" t="s">
        <v>42</v>
      </c>
      <c r="C34" s="375">
        <f>需要振り分け!C37</f>
        <v>0</v>
      </c>
      <c r="D34" s="376">
        <f>ROUND(C34*各種係数!C28,0)</f>
        <v>0</v>
      </c>
      <c r="E34" s="377">
        <f>ROUND(C34*各種係数!D28,0)</f>
        <v>0</v>
      </c>
      <c r="F34" s="378">
        <f t="shared" si="1"/>
        <v>0</v>
      </c>
      <c r="G34" s="316"/>
      <c r="H34" s="375">
        <f>需要振り分け!D37</f>
        <v>0</v>
      </c>
      <c r="I34" s="376">
        <f>ROUND(H34*各種係数!C28,0)</f>
        <v>0</v>
      </c>
      <c r="J34" s="376">
        <f>ROUND(H34*各種係数!D28,0)</f>
        <v>0</v>
      </c>
      <c r="K34" s="377">
        <f t="shared" si="2"/>
        <v>0</v>
      </c>
      <c r="L34" s="309">
        <f>K34*各種係数!$E28</f>
        <v>0</v>
      </c>
      <c r="M34" s="316"/>
      <c r="N34" s="317">
        <f>需要振り分け!E37</f>
        <v>0</v>
      </c>
      <c r="O34" s="316"/>
      <c r="P34" s="317">
        <f>需要振り分け!F37</f>
        <v>0</v>
      </c>
      <c r="Q34" s="309">
        <f>P34*各種係数!$E28</f>
        <v>0</v>
      </c>
      <c r="R34" s="379"/>
      <c r="S34" s="317">
        <f t="shared" si="3"/>
        <v>0</v>
      </c>
      <c r="T34" s="306">
        <f>$S34*各種係数!$F28</f>
        <v>0</v>
      </c>
      <c r="U34" s="307">
        <f>$S34*各種係数!$G28</f>
        <v>0</v>
      </c>
      <c r="V34" s="307">
        <f>$S34*単位調整!$B$1*'雇用表(大分類）'!$M32</f>
        <v>0</v>
      </c>
      <c r="W34" s="308">
        <f>$S34*単位調整!$B$1*'雇用表(大分類）'!$N32</f>
        <v>0</v>
      </c>
      <c r="X34" s="379"/>
      <c r="Y34" s="380">
        <v>1.3533396991789408</v>
      </c>
      <c r="Z34" s="379">
        <f>Y34*各種係数!$E28</f>
        <v>1.2088139143312475</v>
      </c>
      <c r="AA34" s="309">
        <v>2.0140809038625078</v>
      </c>
      <c r="AB34" s="306">
        <f>$AA34*各種係数!$F28</f>
        <v>1.3729516924407621</v>
      </c>
      <c r="AC34" s="307">
        <f>$AA34*各種係数!$G28</f>
        <v>0.9023140592201615</v>
      </c>
      <c r="AD34" s="307">
        <f>$AA34*単位調整!$B$1*'雇用表(大分類）'!$M32</f>
        <v>9.8906124688045747</v>
      </c>
      <c r="AE34" s="308">
        <f>$AA34*単位調整!$B$1*'雇用表(大分類）'!$N32</f>
        <v>9.6792380981950288</v>
      </c>
      <c r="AF34" s="381"/>
      <c r="AG34" s="309">
        <f t="shared" si="0"/>
        <v>2.0140809038625078</v>
      </c>
      <c r="AH34" s="316"/>
      <c r="AI34" s="318">
        <f>AG34*各種係数!G28</f>
        <v>0.9023140592201615</v>
      </c>
      <c r="AJ34" s="319"/>
      <c r="AK34" s="320">
        <f t="shared" si="4"/>
        <v>0.60088966660846366</v>
      </c>
      <c r="AL34" s="322">
        <f>$AK$46*各種係数!H28</f>
        <v>2.4308898773542387</v>
      </c>
      <c r="AM34" s="320">
        <f>AL34*各種係数!$E28</f>
        <v>2.1712904082659672</v>
      </c>
      <c r="AN34" s="315">
        <v>3.2353508871353021</v>
      </c>
      <c r="AO34" s="306">
        <f>$AN34*各種係数!$F28</f>
        <v>2.2054627833536959</v>
      </c>
      <c r="AP34" s="307">
        <f>$AN34*各種係数!$G28</f>
        <v>1.4494465373134249</v>
      </c>
      <c r="AQ34" s="307">
        <f>$AN34*単位調整!$B$1*'雇用表(大分類）'!$M32</f>
        <v>15.887942616352232</v>
      </c>
      <c r="AR34" s="308">
        <f>$AN34*単位調整!$B$1*'雇用表(大分類）'!$N32</f>
        <v>15.548398034921682</v>
      </c>
      <c r="AS34" s="316"/>
      <c r="AT34" s="309">
        <f t="shared" si="5"/>
        <v>5.2494317909978099</v>
      </c>
    </row>
    <row r="35" spans="1:46" ht="15.75" customHeight="1">
      <c r="A35" s="366" t="s">
        <v>274</v>
      </c>
      <c r="B35" s="367" t="s">
        <v>43</v>
      </c>
      <c r="C35" s="375">
        <f>需要振り分け!C38</f>
        <v>0</v>
      </c>
      <c r="D35" s="376">
        <f>ROUND(C35*各種係数!C29,0)</f>
        <v>0</v>
      </c>
      <c r="E35" s="377">
        <f>ROUND(C35*各種係数!D29,0)</f>
        <v>0</v>
      </c>
      <c r="F35" s="378">
        <f t="shared" si="1"/>
        <v>0</v>
      </c>
      <c r="G35" s="316"/>
      <c r="H35" s="375">
        <f>需要振り分け!D38</f>
        <v>0</v>
      </c>
      <c r="I35" s="376">
        <f>ROUND(H35*各種係数!C29,0)</f>
        <v>0</v>
      </c>
      <c r="J35" s="376">
        <f>ROUND(H35*各種係数!D29,0)</f>
        <v>0</v>
      </c>
      <c r="K35" s="377">
        <f t="shared" si="2"/>
        <v>0</v>
      </c>
      <c r="L35" s="309">
        <f>K35*各種係数!$E29</f>
        <v>0</v>
      </c>
      <c r="M35" s="316"/>
      <c r="N35" s="317">
        <f>需要振り分け!E38</f>
        <v>0</v>
      </c>
      <c r="O35" s="316"/>
      <c r="P35" s="317">
        <f>需要振り分け!F38</f>
        <v>0</v>
      </c>
      <c r="Q35" s="309">
        <f>P35*各種係数!$E29</f>
        <v>0</v>
      </c>
      <c r="R35" s="379"/>
      <c r="S35" s="317">
        <f t="shared" si="3"/>
        <v>0</v>
      </c>
      <c r="T35" s="306">
        <f>$S35*各種係数!$F29</f>
        <v>0</v>
      </c>
      <c r="U35" s="307">
        <f>$S35*各種係数!$G29</f>
        <v>0</v>
      </c>
      <c r="V35" s="307">
        <f>$S35*単位調整!$B$1*'雇用表(大分類）'!$M33</f>
        <v>0</v>
      </c>
      <c r="W35" s="308">
        <f>$S35*単位調整!$B$1*'雇用表(大分類）'!$N33</f>
        <v>0</v>
      </c>
      <c r="X35" s="379"/>
      <c r="Y35" s="380">
        <v>0.84905669539165629</v>
      </c>
      <c r="Z35" s="379">
        <f>Y35*各種係数!$E29</f>
        <v>0.64261731416277856</v>
      </c>
      <c r="AA35" s="309">
        <v>1.2035631946307737</v>
      </c>
      <c r="AB35" s="306">
        <f>$AA35*各種係数!$F29</f>
        <v>1.0247358894067422</v>
      </c>
      <c r="AC35" s="307">
        <f>$AA35*各種係数!$G29</f>
        <v>7.0580678039630279E-2</v>
      </c>
      <c r="AD35" s="307">
        <f>$AA35*単位調整!$B$1*'雇用表(大分類）'!$M33</f>
        <v>1.685147250572538</v>
      </c>
      <c r="AE35" s="308">
        <f>$AA35*単位調整!$B$1*'雇用表(大分類）'!$N33</f>
        <v>1.3568098433667768</v>
      </c>
      <c r="AF35" s="381"/>
      <c r="AG35" s="309">
        <f t="shared" si="0"/>
        <v>1.2035631946307737</v>
      </c>
      <c r="AH35" s="316"/>
      <c r="AI35" s="318">
        <f>AG35*各種係数!G29</f>
        <v>7.0580678039630279E-2</v>
      </c>
      <c r="AJ35" s="319"/>
      <c r="AK35" s="320">
        <f t="shared" si="4"/>
        <v>4.7002703396738899E-2</v>
      </c>
      <c r="AL35" s="322">
        <f>$AK$46*各種係数!H29</f>
        <v>11.064928128092214</v>
      </c>
      <c r="AM35" s="320">
        <f>AL35*各種係数!$E29</f>
        <v>8.3746049394249606</v>
      </c>
      <c r="AN35" s="315">
        <v>9.0520927753052334</v>
      </c>
      <c r="AO35" s="306">
        <f>$AN35*各種係数!$F29</f>
        <v>7.7071186477586044</v>
      </c>
      <c r="AP35" s="307">
        <f>$AN35*各種係数!$G29</f>
        <v>0.53084279131241063</v>
      </c>
      <c r="AQ35" s="307">
        <f>$AN35*単位調整!$B$1*'雇用表(大分類）'!$M33</f>
        <v>12.674124067837392</v>
      </c>
      <c r="AR35" s="308">
        <f>$AN35*単位調整!$B$1*'雇用表(大分類）'!$N33</f>
        <v>10.204672787764384</v>
      </c>
      <c r="AS35" s="316"/>
      <c r="AT35" s="309">
        <f t="shared" si="5"/>
        <v>10.255655969936008</v>
      </c>
    </row>
    <row r="36" spans="1:46" ht="15.75" customHeight="1">
      <c r="A36" s="366" t="s">
        <v>83</v>
      </c>
      <c r="B36" s="367" t="s">
        <v>297</v>
      </c>
      <c r="C36" s="375">
        <f>需要振り分け!C39</f>
        <v>0</v>
      </c>
      <c r="D36" s="376">
        <f>ROUND(C36*各種係数!C30,0)</f>
        <v>0</v>
      </c>
      <c r="E36" s="377">
        <f>ROUND(C36*各種係数!D30,0)</f>
        <v>0</v>
      </c>
      <c r="F36" s="378">
        <f t="shared" si="1"/>
        <v>0</v>
      </c>
      <c r="G36" s="316"/>
      <c r="H36" s="375">
        <f>需要振り分け!D39</f>
        <v>0</v>
      </c>
      <c r="I36" s="376">
        <f>ROUND(H36*各種係数!C30,0)</f>
        <v>0</v>
      </c>
      <c r="J36" s="376">
        <f>ROUND(H36*各種係数!D30,0)</f>
        <v>0</v>
      </c>
      <c r="K36" s="377">
        <f t="shared" si="2"/>
        <v>0</v>
      </c>
      <c r="L36" s="309">
        <f>K36*各種係数!$E30</f>
        <v>0</v>
      </c>
      <c r="M36" s="316"/>
      <c r="N36" s="317">
        <f>需要振り分け!E39</f>
        <v>0</v>
      </c>
      <c r="O36" s="316"/>
      <c r="P36" s="317">
        <f>需要振り分け!F39</f>
        <v>0.40531031571046583</v>
      </c>
      <c r="Q36" s="309">
        <f>P36*各種係数!$E30</f>
        <v>0.36974656701462683</v>
      </c>
      <c r="R36" s="379"/>
      <c r="S36" s="317">
        <f t="shared" si="3"/>
        <v>0.36974656701462683</v>
      </c>
      <c r="T36" s="306">
        <f>$S36*各種係数!$F30</f>
        <v>0.20171829905088584</v>
      </c>
      <c r="U36" s="307">
        <f>$S36*各種係数!$G30</f>
        <v>0.14240530705864987</v>
      </c>
      <c r="V36" s="307">
        <f>$S36*単位調整!$B$1*'雇用表(大分類）'!$M34</f>
        <v>2.8696495932848878</v>
      </c>
      <c r="W36" s="308">
        <f>$S36*単位調整!$B$1*'雇用表(大分類）'!$N34</f>
        <v>2.7854710577230133</v>
      </c>
      <c r="X36" s="379"/>
      <c r="Y36" s="380">
        <v>4.9195979424020235</v>
      </c>
      <c r="Z36" s="379">
        <f>Y36*各種係数!$E30</f>
        <v>4.4879303086743523</v>
      </c>
      <c r="AA36" s="309">
        <v>6.3228572466457003</v>
      </c>
      <c r="AB36" s="306">
        <f>$AA36*各種係数!$F30</f>
        <v>3.4494870885021172</v>
      </c>
      <c r="AC36" s="307">
        <f>$AA36*各種係数!$G30</f>
        <v>2.4352042940292429</v>
      </c>
      <c r="AD36" s="307">
        <f>$AA36*単位調整!$B$1*'雇用表(大分類）'!$M34</f>
        <v>49.072490037527416</v>
      </c>
      <c r="AE36" s="308">
        <f>$AA36*単位調整!$B$1*'雇用表(大分類）'!$N34</f>
        <v>47.632993606534541</v>
      </c>
      <c r="AF36" s="381"/>
      <c r="AG36" s="309">
        <f t="shared" si="0"/>
        <v>6.6926038136603268</v>
      </c>
      <c r="AH36" s="316"/>
      <c r="AI36" s="318">
        <f>AG36*各種係数!G30</f>
        <v>2.5776096010878926</v>
      </c>
      <c r="AJ36" s="319"/>
      <c r="AK36" s="320">
        <f t="shared" si="4"/>
        <v>1.7165408850917201</v>
      </c>
      <c r="AL36" s="322">
        <f>$AK$46*各種係数!H30</f>
        <v>1.283334980306079</v>
      </c>
      <c r="AM36" s="320">
        <f>AL36*各種係数!$E30</f>
        <v>1.1707294014123306</v>
      </c>
      <c r="AN36" s="315">
        <v>2.1473170371830901</v>
      </c>
      <c r="AO36" s="306">
        <f>$AN36*各種係数!$F30</f>
        <v>1.1714865773085748</v>
      </c>
      <c r="AP36" s="307">
        <f>$AN36*各種係数!$G30</f>
        <v>0.82702415468331181</v>
      </c>
      <c r="AQ36" s="307">
        <f>$AN36*単位調整!$B$1*'雇用表(大分類）'!$M34</f>
        <v>16.665597498738641</v>
      </c>
      <c r="AR36" s="308">
        <f>$AN36*単位調整!$B$1*'雇用表(大分類）'!$N34</f>
        <v>16.176727500467674</v>
      </c>
      <c r="AS36" s="316"/>
      <c r="AT36" s="309">
        <f t="shared" si="5"/>
        <v>8.8399208508434164</v>
      </c>
    </row>
    <row r="37" spans="1:46" ht="15.75" customHeight="1">
      <c r="A37" s="366" t="s">
        <v>275</v>
      </c>
      <c r="B37" s="367" t="s">
        <v>54</v>
      </c>
      <c r="C37" s="375">
        <f>需要振り分け!C40</f>
        <v>0</v>
      </c>
      <c r="D37" s="376">
        <f>ROUND(C37*各種係数!C31,0)</f>
        <v>0</v>
      </c>
      <c r="E37" s="377">
        <f>ROUND(C37*各種係数!D31,0)</f>
        <v>0</v>
      </c>
      <c r="F37" s="378">
        <f t="shared" si="1"/>
        <v>0</v>
      </c>
      <c r="G37" s="316"/>
      <c r="H37" s="375">
        <f>需要振り分け!D40</f>
        <v>0</v>
      </c>
      <c r="I37" s="376">
        <f>ROUND(H37*各種係数!C31,0)</f>
        <v>0</v>
      </c>
      <c r="J37" s="376">
        <f>ROUND(H37*各種係数!D31,0)</f>
        <v>0</v>
      </c>
      <c r="K37" s="377">
        <f t="shared" si="2"/>
        <v>0</v>
      </c>
      <c r="L37" s="309">
        <f>K37*各種係数!$E31</f>
        <v>0</v>
      </c>
      <c r="M37" s="316"/>
      <c r="N37" s="317">
        <f>需要振り分け!E40</f>
        <v>0</v>
      </c>
      <c r="O37" s="316"/>
      <c r="P37" s="317">
        <f>需要振り分け!F40</f>
        <v>2.2479711028756393</v>
      </c>
      <c r="Q37" s="309">
        <f>P37*各種係数!$E31</f>
        <v>1.1516681932353725</v>
      </c>
      <c r="R37" s="379"/>
      <c r="S37" s="317">
        <f t="shared" si="3"/>
        <v>1.1516681932353725</v>
      </c>
      <c r="T37" s="306">
        <f>$S37*各種係数!$F31</f>
        <v>0.66194494926228076</v>
      </c>
      <c r="U37" s="307">
        <f>$S37*各種係数!$G31</f>
        <v>0.28059017949031589</v>
      </c>
      <c r="V37" s="307">
        <f>$S37*単位調整!$B$1*'雇用表(大分類）'!$M35</f>
        <v>3.5781348746679398</v>
      </c>
      <c r="W37" s="308">
        <f>$S37*単位調整!$B$1*'雇用表(大分類）'!$N35</f>
        <v>3.2772247900845124</v>
      </c>
      <c r="X37" s="379"/>
      <c r="Y37" s="380">
        <v>1.9441882183835411</v>
      </c>
      <c r="Z37" s="379">
        <f>Y37*各種係数!$E31</f>
        <v>0.9960358164351093</v>
      </c>
      <c r="AA37" s="309">
        <v>1.9067488521171445</v>
      </c>
      <c r="AB37" s="306">
        <f>$AA37*各種係数!$F31</f>
        <v>1.095943067269064</v>
      </c>
      <c r="AC37" s="307">
        <f>$AA37*各種係数!$G31</f>
        <v>0.46455655005587149</v>
      </c>
      <c r="AD37" s="307">
        <f>$AA37*単位調整!$B$1*'雇用表(大分類）'!$M35</f>
        <v>5.9241060967627552</v>
      </c>
      <c r="AE37" s="308">
        <f>$AA37*単位調整!$B$1*'雇用表(大分類）'!$N35</f>
        <v>5.4259070827237688</v>
      </c>
      <c r="AF37" s="381"/>
      <c r="AG37" s="309">
        <f t="shared" si="0"/>
        <v>3.0584170453525168</v>
      </c>
      <c r="AH37" s="316"/>
      <c r="AI37" s="318">
        <f>AG37*各種係数!G31</f>
        <v>0.74514672954618733</v>
      </c>
      <c r="AJ37" s="319"/>
      <c r="AK37" s="320">
        <f t="shared" si="4"/>
        <v>0.49622519489319611</v>
      </c>
      <c r="AL37" s="322">
        <f>$AK$46*各種係数!H31</f>
        <v>2.4968639898938934</v>
      </c>
      <c r="AM37" s="320">
        <f>AL37*各種係数!$E31</f>
        <v>1.2791796283845038</v>
      </c>
      <c r="AN37" s="315">
        <v>1.8657204423372371</v>
      </c>
      <c r="AO37" s="306">
        <f>$AN37*各種係数!$F31</f>
        <v>1.072361146026821</v>
      </c>
      <c r="AP37" s="307">
        <f>$AN37*各種係数!$G31</f>
        <v>0.45456046877832451</v>
      </c>
      <c r="AQ37" s="307">
        <f>$AN37*単位調整!$B$1*'雇用表(大分類）'!$M35</f>
        <v>5.7966343260323026</v>
      </c>
      <c r="AR37" s="308">
        <f>$AN37*単位調整!$B$1*'雇用表(大分類）'!$N35</f>
        <v>5.3091552939548849</v>
      </c>
      <c r="AS37" s="316"/>
      <c r="AT37" s="309">
        <f t="shared" si="5"/>
        <v>4.9241374876897535</v>
      </c>
    </row>
    <row r="38" spans="1:46" ht="15.75" customHeight="1">
      <c r="A38" s="366" t="s">
        <v>276</v>
      </c>
      <c r="B38" s="367" t="s">
        <v>44</v>
      </c>
      <c r="C38" s="375">
        <f>需要振り分け!C41</f>
        <v>0</v>
      </c>
      <c r="D38" s="376">
        <f>ROUND(C38*各種係数!C32,0)</f>
        <v>0</v>
      </c>
      <c r="E38" s="377">
        <f>ROUND(C38*各種係数!D32,0)</f>
        <v>0</v>
      </c>
      <c r="F38" s="378">
        <f t="shared" si="1"/>
        <v>0</v>
      </c>
      <c r="G38" s="316"/>
      <c r="H38" s="375">
        <f>需要振り分け!D41</f>
        <v>0</v>
      </c>
      <c r="I38" s="376">
        <f>ROUND(H38*各種係数!C32,0)</f>
        <v>0</v>
      </c>
      <c r="J38" s="376">
        <f>ROUND(H38*各種係数!D32,0)</f>
        <v>0</v>
      </c>
      <c r="K38" s="377">
        <f t="shared" si="2"/>
        <v>0</v>
      </c>
      <c r="L38" s="309">
        <f>K38*各種係数!$E32</f>
        <v>0</v>
      </c>
      <c r="M38" s="316"/>
      <c r="N38" s="317">
        <f>需要振り分け!E41</f>
        <v>0</v>
      </c>
      <c r="O38" s="316"/>
      <c r="P38" s="317">
        <f>需要振り分け!F41</f>
        <v>0</v>
      </c>
      <c r="Q38" s="309">
        <f>P38*各種係数!$E32</f>
        <v>0</v>
      </c>
      <c r="R38" s="379"/>
      <c r="S38" s="317">
        <f t="shared" si="3"/>
        <v>0</v>
      </c>
      <c r="T38" s="306">
        <f>$S38*各種係数!$F32</f>
        <v>0</v>
      </c>
      <c r="U38" s="307">
        <f>$S38*各種係数!$G32</f>
        <v>0</v>
      </c>
      <c r="V38" s="307">
        <f>$S38*単位調整!$B$1*'雇用表(大分類）'!$M36</f>
        <v>0</v>
      </c>
      <c r="W38" s="308">
        <f>$S38*単位調整!$B$1*'雇用表(大分類）'!$N36</f>
        <v>0</v>
      </c>
      <c r="X38" s="379"/>
      <c r="Y38" s="380">
        <v>0</v>
      </c>
      <c r="Z38" s="379">
        <f>Y38*各種係数!$E32</f>
        <v>0</v>
      </c>
      <c r="AA38" s="309">
        <v>0.22147777743480612</v>
      </c>
      <c r="AB38" s="306">
        <f>$AA38*各種係数!$F32</f>
        <v>0.16036299365270562</v>
      </c>
      <c r="AC38" s="307">
        <f>$AA38*各種係数!$G32</f>
        <v>7.6414056449179701E-2</v>
      </c>
      <c r="AD38" s="307">
        <f>$AA38*単位調整!$B$1*'雇用表(大分類）'!$M36</f>
        <v>1.1422430336380209</v>
      </c>
      <c r="AE38" s="308">
        <f>$AA38*単位調整!$B$1*'雇用表(大分類）'!$N36</f>
        <v>1.1422430336380209</v>
      </c>
      <c r="AF38" s="381"/>
      <c r="AG38" s="309">
        <f t="shared" si="0"/>
        <v>0.22147777743480612</v>
      </c>
      <c r="AH38" s="316"/>
      <c r="AI38" s="318">
        <f>AG38*各種係数!G32</f>
        <v>7.6414056449179701E-2</v>
      </c>
      <c r="AJ38" s="319"/>
      <c r="AK38" s="320">
        <f t="shared" si="4"/>
        <v>5.0887400495157824E-2</v>
      </c>
      <c r="AL38" s="322">
        <f>$AK$46*各種係数!H32</f>
        <v>0.16815962237670393</v>
      </c>
      <c r="AM38" s="320">
        <f>AL38*各種係数!$E32</f>
        <v>0.16815962237670393</v>
      </c>
      <c r="AN38" s="315">
        <v>0.1866214559404504</v>
      </c>
      <c r="AO38" s="306">
        <f>$AN38*各種係数!$F32</f>
        <v>0.13512495791252216</v>
      </c>
      <c r="AP38" s="307">
        <f>$AN38*各種係数!$G32</f>
        <v>6.4387960878194109E-2</v>
      </c>
      <c r="AQ38" s="307">
        <f>$AN38*単位調整!$B$1*'雇用表(大分類）'!$M36</f>
        <v>0.96247605716610485</v>
      </c>
      <c r="AR38" s="308">
        <f>$AN38*単位調整!$B$1*'雇用表(大分類）'!$N36</f>
        <v>0.96247605716610485</v>
      </c>
      <c r="AS38" s="316"/>
      <c r="AT38" s="309">
        <f t="shared" si="5"/>
        <v>0.40809923337525655</v>
      </c>
    </row>
    <row r="39" spans="1:46" ht="15.75" customHeight="1">
      <c r="A39" s="366" t="s">
        <v>277</v>
      </c>
      <c r="B39" s="367" t="s">
        <v>45</v>
      </c>
      <c r="C39" s="375">
        <f>需要振り分け!C42</f>
        <v>0</v>
      </c>
      <c r="D39" s="376">
        <f>ROUND(C39*各種係数!C33,0)</f>
        <v>0</v>
      </c>
      <c r="E39" s="377">
        <f>ROUND(C39*各種係数!D33,0)</f>
        <v>0</v>
      </c>
      <c r="F39" s="378">
        <f t="shared" si="1"/>
        <v>0</v>
      </c>
      <c r="G39" s="316"/>
      <c r="H39" s="375">
        <f>需要振り分け!D42</f>
        <v>0</v>
      </c>
      <c r="I39" s="376">
        <f>ROUND(H39*各種係数!C33,0)</f>
        <v>0</v>
      </c>
      <c r="J39" s="376">
        <f>ROUND(H39*各種係数!D33,0)</f>
        <v>0</v>
      </c>
      <c r="K39" s="377">
        <f t="shared" si="2"/>
        <v>0</v>
      </c>
      <c r="L39" s="309">
        <f>K39*各種係数!$E33</f>
        <v>0</v>
      </c>
      <c r="M39" s="316"/>
      <c r="N39" s="317">
        <f>需要振り分け!E42</f>
        <v>0</v>
      </c>
      <c r="O39" s="316"/>
      <c r="P39" s="317">
        <f>需要振り分け!F42</f>
        <v>4.6742036871980117</v>
      </c>
      <c r="Q39" s="309">
        <f>P39*各種係数!$E33</f>
        <v>3.2555097698140161</v>
      </c>
      <c r="R39" s="379"/>
      <c r="S39" s="317">
        <f t="shared" si="3"/>
        <v>3.2555097698140161</v>
      </c>
      <c r="T39" s="306">
        <f>$S39*各種係数!$F33</f>
        <v>2.2938562957982023</v>
      </c>
      <c r="U39" s="307">
        <f>$S39*各種係数!$G33</f>
        <v>1.605182115493907</v>
      </c>
      <c r="V39" s="307">
        <f>$S39*単位調整!$B$1*'雇用表(大分類）'!$M37</f>
        <v>24.357540607077144</v>
      </c>
      <c r="W39" s="308">
        <f>$S39*単位調整!$B$1*'雇用表(大分類）'!$N37</f>
        <v>23.508967222861223</v>
      </c>
      <c r="X39" s="379"/>
      <c r="Y39" s="380">
        <v>3.3156529655851488E-2</v>
      </c>
      <c r="Z39" s="379">
        <f>Y39*各種係数!$E33</f>
        <v>2.3093004381342867E-2</v>
      </c>
      <c r="AA39" s="309">
        <v>4.6011339111674945E-2</v>
      </c>
      <c r="AB39" s="306">
        <f>$AA39*各種係数!$F33</f>
        <v>3.2419930321834427E-2</v>
      </c>
      <c r="AC39" s="307">
        <f>$AA39*各種係数!$G33</f>
        <v>2.2686640149817545E-2</v>
      </c>
      <c r="AD39" s="307">
        <f>$AA39*単位調整!$B$1*'雇用表(大分類）'!$M37</f>
        <v>0.34425424589115733</v>
      </c>
      <c r="AE39" s="308">
        <f>$AA39*単位調整!$B$1*'雇用表(大分類）'!$N37</f>
        <v>0.33226104037098741</v>
      </c>
      <c r="AF39" s="381"/>
      <c r="AG39" s="309">
        <f t="shared" si="0"/>
        <v>3.3015211089256908</v>
      </c>
      <c r="AH39" s="316"/>
      <c r="AI39" s="318">
        <f>AG39*各種係数!G33</f>
        <v>1.6278687556437244</v>
      </c>
      <c r="AJ39" s="319"/>
      <c r="AK39" s="320">
        <f t="shared" si="4"/>
        <v>1.0840676855977283</v>
      </c>
      <c r="AL39" s="322">
        <f>$AK$46*各種係数!H33</f>
        <v>1.29445254417015</v>
      </c>
      <c r="AM39" s="320">
        <f>AL39*各種係数!$E33</f>
        <v>0.90156595350099289</v>
      </c>
      <c r="AN39" s="315">
        <v>0.91332083652950402</v>
      </c>
      <c r="AO39" s="306">
        <f>$AN39*各種係数!$F33</f>
        <v>0.64353262594465199</v>
      </c>
      <c r="AP39" s="307">
        <f>$AN39*各種係数!$G33</f>
        <v>0.4503277139877383</v>
      </c>
      <c r="AQ39" s="307">
        <f>$AN39*単位調整!$B$1*'雇用表(大分類）'!$M37</f>
        <v>6.8334150213064682</v>
      </c>
      <c r="AR39" s="308">
        <f>$AN39*単位調整!$B$1*'雇用表(大分類）'!$N37</f>
        <v>6.5953509981802112</v>
      </c>
      <c r="AS39" s="316"/>
      <c r="AT39" s="309">
        <f t="shared" si="5"/>
        <v>4.2148419454551949</v>
      </c>
    </row>
    <row r="40" spans="1:46" ht="15.75" customHeight="1">
      <c r="A40" s="366" t="s">
        <v>278</v>
      </c>
      <c r="B40" s="367" t="s">
        <v>298</v>
      </c>
      <c r="C40" s="375">
        <f>需要振り分け!C43</f>
        <v>0</v>
      </c>
      <c r="D40" s="376">
        <f>ROUND(C40*各種係数!C34,0)</f>
        <v>0</v>
      </c>
      <c r="E40" s="377">
        <f>ROUND(C40*各種係数!D34,0)</f>
        <v>0</v>
      </c>
      <c r="F40" s="378">
        <f t="shared" si="1"/>
        <v>0</v>
      </c>
      <c r="G40" s="316"/>
      <c r="H40" s="375">
        <f>需要振り分け!D43</f>
        <v>0</v>
      </c>
      <c r="I40" s="376">
        <f>ROUND(H40*各種係数!C34,0)</f>
        <v>0</v>
      </c>
      <c r="J40" s="376">
        <f>ROUND(H40*各種係数!D34,0)</f>
        <v>0</v>
      </c>
      <c r="K40" s="377">
        <f t="shared" si="2"/>
        <v>0</v>
      </c>
      <c r="L40" s="309">
        <f>K40*各種係数!$E34</f>
        <v>0</v>
      </c>
      <c r="M40" s="316"/>
      <c r="N40" s="317">
        <f>需要振り分け!E43</f>
        <v>0</v>
      </c>
      <c r="O40" s="316"/>
      <c r="P40" s="317">
        <f>需要振り分け!F43</f>
        <v>0</v>
      </c>
      <c r="Q40" s="309">
        <f>P40*各種係数!$E34</f>
        <v>0</v>
      </c>
      <c r="R40" s="379"/>
      <c r="S40" s="317">
        <f t="shared" si="3"/>
        <v>0</v>
      </c>
      <c r="T40" s="306">
        <f>$S40*各種係数!$F34</f>
        <v>0</v>
      </c>
      <c r="U40" s="307">
        <f>$S40*各種係数!$G34</f>
        <v>0</v>
      </c>
      <c r="V40" s="307">
        <f>$S40*単位調整!$B$1*'雇用表(大分類）'!$M38</f>
        <v>0</v>
      </c>
      <c r="W40" s="308">
        <f>$S40*単位調整!$B$1*'雇用表(大分類）'!$N38</f>
        <v>0</v>
      </c>
      <c r="X40" s="379"/>
      <c r="Y40" s="380">
        <v>1.2664092948443449E-3</v>
      </c>
      <c r="Z40" s="379">
        <f>Y40*各種係数!$E34</f>
        <v>1.2617150089067862E-3</v>
      </c>
      <c r="AA40" s="309">
        <v>8.2103745040786255E-3</v>
      </c>
      <c r="AB40" s="306">
        <f>$AA40*各種係数!$F34</f>
        <v>5.1256079413656503E-3</v>
      </c>
      <c r="AC40" s="307">
        <f>$AA40*各種係数!$G34</f>
        <v>4.5975027270775655E-3</v>
      </c>
      <c r="AD40" s="307">
        <f>$AA40*単位調整!$B$1*'雇用表(大分類）'!$M38</f>
        <v>0.10610946966630387</v>
      </c>
      <c r="AE40" s="308">
        <f>$AA40*単位調整!$B$1*'雇用表(大分類）'!$N38</f>
        <v>0.10251805507560283</v>
      </c>
      <c r="AF40" s="381"/>
      <c r="AG40" s="309">
        <f t="shared" si="0"/>
        <v>8.2103745040786255E-3</v>
      </c>
      <c r="AH40" s="316"/>
      <c r="AI40" s="318">
        <f>AG40*各種係数!G34</f>
        <v>4.5975027270775655E-3</v>
      </c>
      <c r="AJ40" s="319"/>
      <c r="AK40" s="320">
        <f t="shared" si="4"/>
        <v>3.0616744277405499E-3</v>
      </c>
      <c r="AL40" s="322">
        <f>$AK$46*各種係数!H34</f>
        <v>3.0114838933193639</v>
      </c>
      <c r="AM40" s="320">
        <f>AL40*各種係数!$E34</f>
        <v>3.0003210200293888</v>
      </c>
      <c r="AN40" s="315">
        <v>3.0444155991193824</v>
      </c>
      <c r="AO40" s="306">
        <f>$AN40*各種係数!$F34</f>
        <v>1.9005808765376064</v>
      </c>
      <c r="AP40" s="307">
        <f>$AN40*各種係数!$G34</f>
        <v>1.70475890135776</v>
      </c>
      <c r="AQ40" s="307">
        <f>$AN40*単位調整!$B$1*'雇用表(大分類）'!$M38</f>
        <v>39.345504216148107</v>
      </c>
      <c r="AR40" s="308">
        <f>$AN40*単位調整!$B$1*'雇用表(大分類）'!$N38</f>
        <v>38.013803865889571</v>
      </c>
      <c r="AS40" s="316"/>
      <c r="AT40" s="309">
        <f t="shared" si="5"/>
        <v>3.0526259736234609</v>
      </c>
    </row>
    <row r="41" spans="1:46" ht="15.75" customHeight="1">
      <c r="A41" s="366" t="s">
        <v>279</v>
      </c>
      <c r="B41" s="367" t="s">
        <v>393</v>
      </c>
      <c r="C41" s="375">
        <f>需要振り分け!C44</f>
        <v>0</v>
      </c>
      <c r="D41" s="376">
        <f>ROUND(C41*各種係数!C35,0)</f>
        <v>0</v>
      </c>
      <c r="E41" s="377">
        <f>ROUND(C41*各種係数!D35,0)</f>
        <v>0</v>
      </c>
      <c r="F41" s="378">
        <f t="shared" si="1"/>
        <v>0</v>
      </c>
      <c r="G41" s="316"/>
      <c r="H41" s="375">
        <f>需要振り分け!D44</f>
        <v>0</v>
      </c>
      <c r="I41" s="376">
        <f>ROUND(H41*各種係数!C35,0)</f>
        <v>0</v>
      </c>
      <c r="J41" s="376">
        <f>ROUND(H41*各種係数!D35,0)</f>
        <v>0</v>
      </c>
      <c r="K41" s="377">
        <f t="shared" si="2"/>
        <v>0</v>
      </c>
      <c r="L41" s="309">
        <f>K41*各種係数!$E35</f>
        <v>0</v>
      </c>
      <c r="M41" s="316"/>
      <c r="N41" s="317">
        <f>需要振り分け!E44</f>
        <v>0</v>
      </c>
      <c r="O41" s="316"/>
      <c r="P41" s="317">
        <f>需要振り分け!F44</f>
        <v>0</v>
      </c>
      <c r="Q41" s="309">
        <f>P41*各種係数!$E35</f>
        <v>0</v>
      </c>
      <c r="R41" s="379"/>
      <c r="S41" s="317">
        <f t="shared" si="3"/>
        <v>0</v>
      </c>
      <c r="T41" s="306">
        <f>$S41*各種係数!$F35</f>
        <v>0</v>
      </c>
      <c r="U41" s="307">
        <f>$S41*各種係数!$G35</f>
        <v>0</v>
      </c>
      <c r="V41" s="307">
        <f>$S41*単位調整!$B$1*'雇用表(大分類）'!$M39</f>
        <v>0</v>
      </c>
      <c r="W41" s="308">
        <f>$S41*単位調整!$B$1*'雇用表(大分類）'!$N39</f>
        <v>0</v>
      </c>
      <c r="X41" s="379"/>
      <c r="Y41" s="380">
        <v>0.11831033453617011</v>
      </c>
      <c r="Z41" s="379">
        <f>Y41*各種係数!$E35</f>
        <v>0.11676828072708899</v>
      </c>
      <c r="AA41" s="309">
        <v>0.17958051193424562</v>
      </c>
      <c r="AB41" s="306">
        <f>$AA41*各種係数!$F35</f>
        <v>0.12980939959575344</v>
      </c>
      <c r="AC41" s="307">
        <f>$AA41*各種係数!$G35</f>
        <v>0.14050128349372404</v>
      </c>
      <c r="AD41" s="307">
        <f>$AA41*単位調整!$B$1*'雇用表(大分類）'!$M39</f>
        <v>2.9192222459569237</v>
      </c>
      <c r="AE41" s="308">
        <f>$AA41*単位調整!$B$1*'雇用表(大分類）'!$N39</f>
        <v>2.7693099570522888</v>
      </c>
      <c r="AF41" s="381"/>
      <c r="AG41" s="309">
        <f t="shared" si="0"/>
        <v>0.17958051193424562</v>
      </c>
      <c r="AH41" s="316"/>
      <c r="AI41" s="318">
        <f>AG41*各種係数!G35</f>
        <v>0.14050128349372404</v>
      </c>
      <c r="AJ41" s="319"/>
      <c r="AK41" s="320">
        <f t="shared" si="4"/>
        <v>9.3565836123146867E-2</v>
      </c>
      <c r="AL41" s="322">
        <f>$AK$46*各種係数!H35</f>
        <v>0.60113709592443909</v>
      </c>
      <c r="AM41" s="320">
        <f>AL41*各種係数!$E35</f>
        <v>0.5933018907229286</v>
      </c>
      <c r="AN41" s="315">
        <v>0.63929585148954571</v>
      </c>
      <c r="AO41" s="306">
        <f>$AN41*各種係数!$F35</f>
        <v>0.46211367676855652</v>
      </c>
      <c r="AP41" s="307">
        <f>$AN41*各種係数!$G35</f>
        <v>0.5001761421605877</v>
      </c>
      <c r="AQ41" s="307">
        <f>$AN41*単位調整!$B$1*'雇用表(大分類）'!$M39</f>
        <v>10.392256104602218</v>
      </c>
      <c r="AR41" s="308">
        <f>$AN41*単位調整!$B$1*'雇用表(大分類）'!$N39</f>
        <v>9.8585773476381711</v>
      </c>
      <c r="AS41" s="316"/>
      <c r="AT41" s="309">
        <f t="shared" si="5"/>
        <v>0.81887636342379133</v>
      </c>
    </row>
    <row r="42" spans="1:46" ht="15.75" customHeight="1">
      <c r="A42" s="366" t="s">
        <v>280</v>
      </c>
      <c r="B42" s="367" t="s">
        <v>24</v>
      </c>
      <c r="C42" s="375">
        <f>需要振り分け!C45</f>
        <v>0</v>
      </c>
      <c r="D42" s="376">
        <f>ROUND(C42*各種係数!C36,0)</f>
        <v>0</v>
      </c>
      <c r="E42" s="377">
        <f>ROUND(C42*各種係数!D36,0)</f>
        <v>0</v>
      </c>
      <c r="F42" s="378">
        <f t="shared" si="1"/>
        <v>0</v>
      </c>
      <c r="G42" s="316"/>
      <c r="H42" s="375">
        <f>需要振り分け!D45</f>
        <v>10</v>
      </c>
      <c r="I42" s="376">
        <f>ROUND(H42*各種係数!C36,0)</f>
        <v>0</v>
      </c>
      <c r="J42" s="376">
        <f>ROUND(H42*各種係数!D36,0)</f>
        <v>0</v>
      </c>
      <c r="K42" s="377">
        <f t="shared" si="2"/>
        <v>10</v>
      </c>
      <c r="L42" s="309">
        <f>K42*各種係数!$E36</f>
        <v>7.821196039276046</v>
      </c>
      <c r="M42" s="316"/>
      <c r="N42" s="317">
        <f>需要振り分け!E45</f>
        <v>0</v>
      </c>
      <c r="O42" s="316"/>
      <c r="P42" s="317">
        <f>需要振り分け!F45</f>
        <v>4.246376131725853</v>
      </c>
      <c r="Q42" s="309">
        <f>P42*各種係数!$E36</f>
        <v>3.3211740182730578</v>
      </c>
      <c r="R42" s="379"/>
      <c r="S42" s="317">
        <f t="shared" si="3"/>
        <v>11.142370057549105</v>
      </c>
      <c r="T42" s="306">
        <f>$S42*各種係数!$F36</f>
        <v>6.7956550733333492</v>
      </c>
      <c r="U42" s="307">
        <f>$S42*各種係数!$G36</f>
        <v>4.2648498656358598</v>
      </c>
      <c r="V42" s="307">
        <f>$S42*単位調整!$B$1*'雇用表(大分類）'!$M40</f>
        <v>98.113425023850169</v>
      </c>
      <c r="W42" s="308">
        <f>$S42*単位調整!$B$1*'雇用表(大分類）'!$N40</f>
        <v>82.575105459808043</v>
      </c>
      <c r="X42" s="379"/>
      <c r="Y42" s="380">
        <v>13.167780029525488</v>
      </c>
      <c r="Z42" s="379">
        <f>Y42*各種係数!$E36</f>
        <v>10.298778901298297</v>
      </c>
      <c r="AA42" s="309">
        <v>14.08324297273761</v>
      </c>
      <c r="AB42" s="306">
        <f>$AA42*各種係数!$F36</f>
        <v>8.5892732930575431</v>
      </c>
      <c r="AC42" s="307">
        <f>$AA42*各種係数!$G36</f>
        <v>5.3904974067257561</v>
      </c>
      <c r="AD42" s="307">
        <f>$AA42*単位調整!$B$1*'雇用表(大分類）'!$M40</f>
        <v>124.00909289152521</v>
      </c>
      <c r="AE42" s="308">
        <f>$AA42*単位調整!$B$1*'雇用表(大分類）'!$N40</f>
        <v>104.36965095249292</v>
      </c>
      <c r="AF42" s="381"/>
      <c r="AG42" s="309">
        <f t="shared" si="0"/>
        <v>25.225613030286716</v>
      </c>
      <c r="AH42" s="316"/>
      <c r="AI42" s="318">
        <f>AG42*各種係数!G36</f>
        <v>9.6553472723616149</v>
      </c>
      <c r="AJ42" s="319"/>
      <c r="AK42" s="320">
        <f t="shared" si="4"/>
        <v>6.4299102337966465</v>
      </c>
      <c r="AL42" s="322">
        <f>$AK$46*各種係数!H36</f>
        <v>0.69037686528548503</v>
      </c>
      <c r="AM42" s="320">
        <f>AL42*各種係数!$E36</f>
        <v>0.53995728043786484</v>
      </c>
      <c r="AN42" s="315">
        <v>2.5401697550259743</v>
      </c>
      <c r="AO42" s="306">
        <f>$AN42*各種係数!$F36</f>
        <v>1.5492321107370579</v>
      </c>
      <c r="AP42" s="307">
        <f>$AN42*各種係数!$G36</f>
        <v>0.97227453247929052</v>
      </c>
      <c r="AQ42" s="307">
        <f>$AN42*単位調整!$B$1*'雇用表(大分類）'!$M40</f>
        <v>22.3673018864366</v>
      </c>
      <c r="AR42" s="308">
        <f>$AN42*単位調整!$B$1*'雇用表(大分類）'!$N40</f>
        <v>18.824970300189669</v>
      </c>
      <c r="AS42" s="316"/>
      <c r="AT42" s="309">
        <f t="shared" si="5"/>
        <v>27.765782785312691</v>
      </c>
    </row>
    <row r="43" spans="1:46" ht="15.75" customHeight="1">
      <c r="A43" s="366" t="s">
        <v>281</v>
      </c>
      <c r="B43" s="367" t="s">
        <v>25</v>
      </c>
      <c r="C43" s="375">
        <f>需要振り分け!C46</f>
        <v>0</v>
      </c>
      <c r="D43" s="376">
        <f>ROUND(C43*各種係数!C37,0)</f>
        <v>0</v>
      </c>
      <c r="E43" s="377">
        <f>ROUND(C43*各種係数!D37,0)</f>
        <v>0</v>
      </c>
      <c r="F43" s="378">
        <f t="shared" si="1"/>
        <v>0</v>
      </c>
      <c r="G43" s="316"/>
      <c r="H43" s="375">
        <f>需要振り分け!D46</f>
        <v>0</v>
      </c>
      <c r="I43" s="376">
        <f>ROUND(H43*各種係数!C37,0)</f>
        <v>0</v>
      </c>
      <c r="J43" s="376">
        <f>ROUND(H43*各種係数!D37,0)</f>
        <v>0</v>
      </c>
      <c r="K43" s="377">
        <f t="shared" si="2"/>
        <v>0</v>
      </c>
      <c r="L43" s="309">
        <f>K43*各種係数!$E37</f>
        <v>0</v>
      </c>
      <c r="M43" s="316"/>
      <c r="N43" s="317">
        <f>需要振り分け!E46</f>
        <v>0</v>
      </c>
      <c r="O43" s="316"/>
      <c r="P43" s="317">
        <f>需要振り分け!F46</f>
        <v>0</v>
      </c>
      <c r="Q43" s="309">
        <f>P43*各種係数!$E37</f>
        <v>0</v>
      </c>
      <c r="R43" s="379"/>
      <c r="S43" s="317">
        <f t="shared" si="3"/>
        <v>0</v>
      </c>
      <c r="T43" s="306">
        <f>$S43*各種係数!$F37</f>
        <v>0</v>
      </c>
      <c r="U43" s="307">
        <f>$S43*各種係数!$G37</f>
        <v>0</v>
      </c>
      <c r="V43" s="307">
        <f>$S43*単位調整!$B$1*'雇用表(大分類）'!$M41</f>
        <v>0</v>
      </c>
      <c r="W43" s="308">
        <f>$S43*単位調整!$B$1*'雇用表(大分類）'!$N41</f>
        <v>0</v>
      </c>
      <c r="X43" s="379"/>
      <c r="Y43" s="380">
        <v>9.5050568458417112E-2</v>
      </c>
      <c r="Z43" s="379">
        <f>Y43*各種係数!$E37</f>
        <v>8.0562461172493049E-2</v>
      </c>
      <c r="AA43" s="309">
        <v>0.12784830700937078</v>
      </c>
      <c r="AB43" s="306">
        <f>$AA43*各種係数!$F37</f>
        <v>8.1481908366927952E-2</v>
      </c>
      <c r="AC43" s="307">
        <f>$AA43*各種係数!$G37</f>
        <v>4.3523792884142973E-2</v>
      </c>
      <c r="AD43" s="307">
        <f>$AA43*単位調整!$B$1*'雇用表(大分類）'!$M41</f>
        <v>2.2008422424911864</v>
      </c>
      <c r="AE43" s="308">
        <f>$AA43*単位調整!$B$1*'雇用表(大分類）'!$N41</f>
        <v>1.7908876113662942</v>
      </c>
      <c r="AF43" s="381"/>
      <c r="AG43" s="309">
        <f t="shared" si="0"/>
        <v>0.12784830700937078</v>
      </c>
      <c r="AH43" s="316"/>
      <c r="AI43" s="318">
        <f>AG43*各種係数!G37</f>
        <v>4.3523792884142973E-2</v>
      </c>
      <c r="AJ43" s="319"/>
      <c r="AK43" s="320">
        <f t="shared" si="4"/>
        <v>2.8984362072659729E-2</v>
      </c>
      <c r="AL43" s="322">
        <f>$AK$46*各種係数!H37</f>
        <v>4.0405796961048734</v>
      </c>
      <c r="AM43" s="320">
        <f>AL43*各種係数!$E37</f>
        <v>3.4246932991697072</v>
      </c>
      <c r="AN43" s="315">
        <v>3.554003419027</v>
      </c>
      <c r="AO43" s="306">
        <f>$AN43*各種係数!$F37</f>
        <v>2.2650826412873899</v>
      </c>
      <c r="AP43" s="307">
        <f>$AN43*各種係数!$G37</f>
        <v>1.2099003290511265</v>
      </c>
      <c r="AQ43" s="307">
        <f>$AN43*単位調整!$B$1*'雇用表(大分類）'!$M41</f>
        <v>61.180324069363067</v>
      </c>
      <c r="AR43" s="308">
        <f>$AN43*単位調整!$B$1*'雇用表(大分類）'!$N41</f>
        <v>49.784160954297107</v>
      </c>
      <c r="AS43" s="316"/>
      <c r="AT43" s="309">
        <f t="shared" si="5"/>
        <v>3.6818517260363706</v>
      </c>
    </row>
    <row r="44" spans="1:46" ht="15.75" customHeight="1">
      <c r="A44" s="366" t="s">
        <v>282</v>
      </c>
      <c r="B44" s="367" t="s">
        <v>46</v>
      </c>
      <c r="C44" s="375">
        <f>需要振り分け!C47</f>
        <v>0</v>
      </c>
      <c r="D44" s="376">
        <f>ROUND(C44*各種係数!C38,0)</f>
        <v>0</v>
      </c>
      <c r="E44" s="377">
        <f>ROUND(C44*各種係数!D38,0)</f>
        <v>0</v>
      </c>
      <c r="F44" s="378">
        <f t="shared" si="1"/>
        <v>0</v>
      </c>
      <c r="G44" s="316"/>
      <c r="H44" s="375">
        <f>需要振り分け!D47</f>
        <v>0</v>
      </c>
      <c r="I44" s="376">
        <f>ROUND(H44*各種係数!C38,0)</f>
        <v>0</v>
      </c>
      <c r="J44" s="376">
        <f>ROUND(H44*各種係数!D38,0)</f>
        <v>0</v>
      </c>
      <c r="K44" s="377">
        <f t="shared" si="2"/>
        <v>0</v>
      </c>
      <c r="L44" s="309">
        <f>K44*各種係数!$E38</f>
        <v>0</v>
      </c>
      <c r="M44" s="316"/>
      <c r="N44" s="317">
        <f>需要振り分け!E47</f>
        <v>0</v>
      </c>
      <c r="O44" s="316"/>
      <c r="P44" s="317">
        <f>需要振り分け!F47</f>
        <v>0</v>
      </c>
      <c r="Q44" s="309">
        <f>P44*各種係数!$E38</f>
        <v>0</v>
      </c>
      <c r="R44" s="379"/>
      <c r="S44" s="317">
        <f t="shared" si="3"/>
        <v>0</v>
      </c>
      <c r="T44" s="306">
        <f>$S44*各種係数!$F38</f>
        <v>0</v>
      </c>
      <c r="U44" s="307">
        <f>$S44*各種係数!$G38</f>
        <v>0</v>
      </c>
      <c r="V44" s="307">
        <f>$S44*単位調整!$B$1*'雇用表(大分類）'!$M42</f>
        <v>0</v>
      </c>
      <c r="W44" s="308">
        <f>$S44*単位調整!$B$1*'雇用表(大分類）'!$N42</f>
        <v>0</v>
      </c>
      <c r="X44" s="379"/>
      <c r="Y44" s="380">
        <v>0.12243029136960026</v>
      </c>
      <c r="Z44" s="379">
        <f>Y44*各種係数!$E38</f>
        <v>0.12243029136960026</v>
      </c>
      <c r="AA44" s="309">
        <v>0.18637208881211534</v>
      </c>
      <c r="AB44" s="306">
        <f>$AA44*各種係数!$F38</f>
        <v>0</v>
      </c>
      <c r="AC44" s="307">
        <f>$AA44*各種係数!$G38</f>
        <v>0</v>
      </c>
      <c r="AD44" s="307">
        <f>$AA44*単位調整!$B$1*'雇用表(大分類）'!$M42</f>
        <v>0</v>
      </c>
      <c r="AE44" s="308">
        <f>$AA44*単位調整!$B$1*'雇用表(大分類）'!$N42</f>
        <v>0</v>
      </c>
      <c r="AF44" s="381"/>
      <c r="AG44" s="309">
        <f t="shared" si="0"/>
        <v>0.18637208881211534</v>
      </c>
      <c r="AH44" s="316"/>
      <c r="AI44" s="318">
        <f>AG44*各種係数!G38</f>
        <v>0</v>
      </c>
      <c r="AJ44" s="319"/>
      <c r="AK44" s="320">
        <f t="shared" si="4"/>
        <v>0</v>
      </c>
      <c r="AL44" s="322">
        <f>$AK$46*各種係数!H38</f>
        <v>0</v>
      </c>
      <c r="AM44" s="320">
        <f>AL44*各種係数!$E38</f>
        <v>0</v>
      </c>
      <c r="AN44" s="315">
        <v>5.4603503357620972E-2</v>
      </c>
      <c r="AO44" s="306">
        <f>$AN44*各種係数!$F38</f>
        <v>0</v>
      </c>
      <c r="AP44" s="307">
        <f>$AN44*各種係数!$G38</f>
        <v>0</v>
      </c>
      <c r="AQ44" s="307">
        <f>$AN44*単位調整!$B$1*'雇用表(大分類）'!$M42</f>
        <v>0</v>
      </c>
      <c r="AR44" s="308">
        <f>$AN44*単位調整!$B$1*'雇用表(大分類）'!$N42</f>
        <v>0</v>
      </c>
      <c r="AS44" s="316"/>
      <c r="AT44" s="309">
        <f t="shared" si="5"/>
        <v>0.2409755921697363</v>
      </c>
    </row>
    <row r="45" spans="1:46" ht="15.75" customHeight="1" thickBot="1">
      <c r="A45" s="366" t="s">
        <v>283</v>
      </c>
      <c r="B45" s="367" t="s">
        <v>47</v>
      </c>
      <c r="C45" s="382">
        <f>需要振り分け!C48</f>
        <v>0</v>
      </c>
      <c r="D45" s="383">
        <f>ROUND(C45*各種係数!C39,0)</f>
        <v>0</v>
      </c>
      <c r="E45" s="384">
        <f>ROUND(C45*各種係数!D39,0)</f>
        <v>0</v>
      </c>
      <c r="F45" s="385">
        <f t="shared" si="1"/>
        <v>0</v>
      </c>
      <c r="G45" s="316"/>
      <c r="H45" s="382">
        <f>需要振り分け!D48</f>
        <v>0</v>
      </c>
      <c r="I45" s="383">
        <f>ROUND(H45*各種係数!C39,0)</f>
        <v>0</v>
      </c>
      <c r="J45" s="383">
        <f>ROUND(H45*各種係数!D39,0)</f>
        <v>0</v>
      </c>
      <c r="K45" s="384">
        <f t="shared" si="2"/>
        <v>0</v>
      </c>
      <c r="L45" s="309">
        <f>K45*各種係数!$E39</f>
        <v>0</v>
      </c>
      <c r="M45" s="316"/>
      <c r="N45" s="323">
        <f>需要振り分け!E48</f>
        <v>0</v>
      </c>
      <c r="O45" s="316"/>
      <c r="P45" s="323">
        <f>需要振り分け!F48</f>
        <v>0</v>
      </c>
      <c r="Q45" s="309">
        <f>P45*各種係数!$E39</f>
        <v>0</v>
      </c>
      <c r="R45" s="379"/>
      <c r="S45" s="323">
        <f t="shared" si="3"/>
        <v>0</v>
      </c>
      <c r="T45" s="324">
        <f>$S45*各種係数!$F39</f>
        <v>0</v>
      </c>
      <c r="U45" s="325">
        <f>$S45*各種係数!$G39</f>
        <v>0</v>
      </c>
      <c r="V45" s="325">
        <f>$S45*単位調整!$B$1*'雇用表(大分類）'!$M43</f>
        <v>0</v>
      </c>
      <c r="W45" s="326">
        <f>$S45*単位調整!$B$1*'雇用表(大分類）'!$N43</f>
        <v>0</v>
      </c>
      <c r="X45" s="379"/>
      <c r="Y45" s="386">
        <v>1.5280302683389217</v>
      </c>
      <c r="Z45" s="387">
        <f>Y45*各種係数!$E39</f>
        <v>1.4713940552732381</v>
      </c>
      <c r="AA45" s="327">
        <v>1.6852251737508626</v>
      </c>
      <c r="AB45" s="324">
        <f>$AA45*各種係数!$F39</f>
        <v>0.92150528960580991</v>
      </c>
      <c r="AC45" s="325">
        <f>$AA45*各種係数!$G39</f>
        <v>1.0459048886912055E-2</v>
      </c>
      <c r="AD45" s="325">
        <f>$AA45*単位調整!$B$1*'雇用表(大分類）'!$M43</f>
        <v>9.7350864467457381</v>
      </c>
      <c r="AE45" s="326">
        <f>$AA45*単位調整!$B$1*'雇用表(大分類）'!$N43</f>
        <v>8.5992143423468619</v>
      </c>
      <c r="AF45" s="381"/>
      <c r="AG45" s="309">
        <f t="shared" si="0"/>
        <v>1.6852251737508626</v>
      </c>
      <c r="AH45" s="316"/>
      <c r="AI45" s="328">
        <f>AG45*各種係数!G39</f>
        <v>1.0459048886912055E-2</v>
      </c>
      <c r="AJ45" s="329"/>
      <c r="AK45" s="330">
        <f t="shared" si="4"/>
        <v>6.9651296402606019E-3</v>
      </c>
      <c r="AL45" s="331">
        <f>$AK$46*各種係数!H39</f>
        <v>3.0713367080463885E-4</v>
      </c>
      <c r="AM45" s="330">
        <f>AL45*各種係数!$E39</f>
        <v>2.9574980729109301E-4</v>
      </c>
      <c r="AN45" s="315">
        <v>0.14047615537582472</v>
      </c>
      <c r="AO45" s="324">
        <f>$AN45*各種係数!$F39</f>
        <v>7.6814376060019299E-2</v>
      </c>
      <c r="AP45" s="325">
        <f>$AN45*各種係数!$G39</f>
        <v>8.7184015489814447E-4</v>
      </c>
      <c r="AQ45" s="325">
        <f>$AN45*単位調整!$B$1*'雇用表(大分類）'!$M43</f>
        <v>0.8114924566705487</v>
      </c>
      <c r="AR45" s="326">
        <f>$AN45*単位調整!$B$1*'雇用表(大分類）'!$N43</f>
        <v>0.71680899910656215</v>
      </c>
      <c r="AS45" s="316"/>
      <c r="AT45" s="309">
        <f t="shared" si="5"/>
        <v>1.8257013291266873</v>
      </c>
    </row>
    <row r="46" spans="1:46" ht="15.75" customHeight="1" thickBot="1">
      <c r="A46" s="301" t="s">
        <v>284</v>
      </c>
      <c r="B46" s="368" t="s">
        <v>55</v>
      </c>
      <c r="C46" s="388">
        <f>SUM(C9:C45)</f>
        <v>0</v>
      </c>
      <c r="D46" s="389">
        <f>SUM(D9:D45)</f>
        <v>0</v>
      </c>
      <c r="E46" s="390">
        <f>SUM(E9:E45)</f>
        <v>0</v>
      </c>
      <c r="F46" s="391">
        <f>SUM(F9:F45)</f>
        <v>0</v>
      </c>
      <c r="G46" s="316"/>
      <c r="H46" s="388">
        <f>SUM(H9:H45)</f>
        <v>10</v>
      </c>
      <c r="I46" s="389">
        <f>SUM(I9:I45)</f>
        <v>0</v>
      </c>
      <c r="J46" s="389">
        <f>SUM(J9:J45)</f>
        <v>0</v>
      </c>
      <c r="K46" s="390">
        <f>SUM(K9:K45)</f>
        <v>10</v>
      </c>
      <c r="L46" s="337">
        <f>SUM(L9:L45)</f>
        <v>7.821196039276046</v>
      </c>
      <c r="M46" s="316"/>
      <c r="N46" s="332">
        <f>SUM(N9:N45)</f>
        <v>100</v>
      </c>
      <c r="O46" s="316"/>
      <c r="P46" s="332">
        <f>SUM(P9:P45)</f>
        <v>40</v>
      </c>
      <c r="Q46" s="337">
        <f>SUM(Q9:Q45)</f>
        <v>22.382612279050893</v>
      </c>
      <c r="R46" s="392"/>
      <c r="S46" s="332">
        <f>SUM(S9:S45)</f>
        <v>130.20380831832694</v>
      </c>
      <c r="T46" s="333">
        <f>SUM(T9:T45)</f>
        <v>68.752319502921651</v>
      </c>
      <c r="U46" s="334">
        <f>SUM(U9:U45)</f>
        <v>49.243908127335793</v>
      </c>
      <c r="V46" s="334">
        <f>SUM(V9:V45)</f>
        <v>1037.2676236338657</v>
      </c>
      <c r="W46" s="335">
        <f>SUM(W9:W45)</f>
        <v>831.62441488301874</v>
      </c>
      <c r="X46" s="305"/>
      <c r="Y46" s="388">
        <f t="shared" ref="Y46:AE46" si="6">SUM(Y9:Y45)</f>
        <v>61.451488815405277</v>
      </c>
      <c r="Z46" s="393">
        <f t="shared" si="6"/>
        <v>36.124838544322138</v>
      </c>
      <c r="AA46" s="337">
        <f t="shared" si="6"/>
        <v>51.952825610688429</v>
      </c>
      <c r="AB46" s="333">
        <f t="shared" si="6"/>
        <v>27.636853027802214</v>
      </c>
      <c r="AC46" s="334">
        <f t="shared" si="6"/>
        <v>15.246839163202269</v>
      </c>
      <c r="AD46" s="334">
        <f t="shared" si="6"/>
        <v>335.30025879413489</v>
      </c>
      <c r="AE46" s="335">
        <f t="shared" si="6"/>
        <v>300.36555193086588</v>
      </c>
      <c r="AF46" s="318"/>
      <c r="AG46" s="336">
        <f>SUM(AG9:AG45)</f>
        <v>182.15663392901536</v>
      </c>
      <c r="AH46" s="316"/>
      <c r="AI46" s="338">
        <f>SUM(AI9:AI45)</f>
        <v>64.490747290538081</v>
      </c>
      <c r="AJ46" s="339">
        <f>需要振り分け!C59</f>
        <v>0.66594292803970223</v>
      </c>
      <c r="AK46" s="340">
        <f t="shared" ref="AK46:AR46" si="7">SUM(AK9:AK45)</f>
        <v>42.947157082129415</v>
      </c>
      <c r="AL46" s="341">
        <f t="shared" si="7"/>
        <v>42.947157082129415</v>
      </c>
      <c r="AM46" s="340">
        <f t="shared" si="7"/>
        <v>29.849593073218191</v>
      </c>
      <c r="AN46" s="342">
        <f t="shared" si="7"/>
        <v>38.209109271855191</v>
      </c>
      <c r="AO46" s="333">
        <f t="shared" si="7"/>
        <v>25.374122778504855</v>
      </c>
      <c r="AP46" s="334">
        <f t="shared" si="7"/>
        <v>11.462458954748081</v>
      </c>
      <c r="AQ46" s="334">
        <f t="shared" si="7"/>
        <v>287.61767690255266</v>
      </c>
      <c r="AR46" s="335">
        <f t="shared" si="7"/>
        <v>253.67407262888145</v>
      </c>
      <c r="AS46" s="316"/>
      <c r="AT46" s="337">
        <f>SUM(AT9:AT45)</f>
        <v>220.36574320087055</v>
      </c>
    </row>
    <row r="47" spans="1:46">
      <c r="AF47" s="12"/>
    </row>
  </sheetData>
  <mergeCells count="42">
    <mergeCell ref="AQ3:AQ6"/>
    <mergeCell ref="AR3:AR6"/>
    <mergeCell ref="AK3:AK6"/>
    <mergeCell ref="AL3:AL6"/>
    <mergeCell ref="AM3:AM6"/>
    <mergeCell ref="AN3:AN6"/>
    <mergeCell ref="AO3:AO6"/>
    <mergeCell ref="AP3:AP6"/>
    <mergeCell ref="AJ3:AJ6"/>
    <mergeCell ref="V3:V6"/>
    <mergeCell ref="W3:W6"/>
    <mergeCell ref="Y3:Y6"/>
    <mergeCell ref="Z3:Z6"/>
    <mergeCell ref="AA3:AA6"/>
    <mergeCell ref="AB3:AB6"/>
    <mergeCell ref="AC3:AC6"/>
    <mergeCell ref="AD3:AD6"/>
    <mergeCell ref="AE3:AE6"/>
    <mergeCell ref="AG3:AG6"/>
    <mergeCell ref="AI3:AI6"/>
    <mergeCell ref="Y2:AE2"/>
    <mergeCell ref="N3:N6"/>
    <mergeCell ref="P3:P6"/>
    <mergeCell ref="Q3:Q6"/>
    <mergeCell ref="S3:S6"/>
    <mergeCell ref="T3:T6"/>
    <mergeCell ref="AI2:AK2"/>
    <mergeCell ref="U3:U6"/>
    <mergeCell ref="AL2:AR2"/>
    <mergeCell ref="C3:C6"/>
    <mergeCell ref="D3:D6"/>
    <mergeCell ref="E3:E6"/>
    <mergeCell ref="F3:F6"/>
    <mergeCell ref="H3:H6"/>
    <mergeCell ref="I3:I6"/>
    <mergeCell ref="J3:J6"/>
    <mergeCell ref="K3:K6"/>
    <mergeCell ref="L3:L6"/>
    <mergeCell ref="C2:F2"/>
    <mergeCell ref="H2:L2"/>
    <mergeCell ref="P2:Q2"/>
    <mergeCell ref="S2:W2"/>
  </mergeCells>
  <phoneticPr fontId="2"/>
  <pageMargins left="0.78740157480314965" right="0.78740157480314965" top="0.98425196850393704" bottom="0.98425196850393704" header="0.51181102362204722" footer="0.51181102362204722"/>
  <pageSetup paperSize="8" fitToWidth="2" orientation="landscape" r:id="rId1"/>
  <headerFooter alignWithMargins="0"/>
  <rowBreaks count="1" manualBreakCount="1">
    <brk id="47" max="16383" man="1"/>
  </rowBreaks>
  <colBreaks count="2" manualBreakCount="2">
    <brk id="18" max="46" man="1"/>
    <brk id="34" max="4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CF254-DC7A-4B67-B4EC-99F19E997CD5}">
  <sheetPr codeName="Sheet6">
    <tabColor rgb="FFFFFF00"/>
  </sheetPr>
  <dimension ref="A1:AB46"/>
  <sheetViews>
    <sheetView zoomScaleNormal="100" zoomScaleSheetLayoutView="100" workbookViewId="0"/>
  </sheetViews>
  <sheetFormatPr defaultRowHeight="13.5"/>
  <cols>
    <col min="1" max="1" width="3.5" bestFit="1" customWidth="1"/>
    <col min="2" max="2" width="31.875" customWidth="1"/>
    <col min="3" max="7" width="11.625" style="77" customWidth="1"/>
    <col min="8" max="8" width="2.125" customWidth="1"/>
    <col min="9" max="9" width="11.625" style="79" customWidth="1"/>
    <col min="10" max="10" width="2.125" customWidth="1"/>
    <col min="11" max="15" width="11.625" style="78" customWidth="1"/>
    <col min="16" max="16" width="2.125" customWidth="1"/>
    <col min="17" max="17" width="11.625" style="6" customWidth="1"/>
    <col min="18" max="18" width="11.625" customWidth="1"/>
    <col min="19" max="19" width="11.625" style="6" customWidth="1"/>
    <col min="20" max="20" width="11.625" style="8" customWidth="1"/>
    <col min="21" max="21" width="11.625" customWidth="1"/>
    <col min="22" max="26" width="11.625" style="8" customWidth="1"/>
    <col min="27" max="27" width="2.125" customWidth="1"/>
    <col min="28" max="28" width="11.625" customWidth="1"/>
  </cols>
  <sheetData>
    <row r="1" spans="1:28" ht="14.25" thickBot="1">
      <c r="A1" s="122"/>
      <c r="B1" s="122"/>
      <c r="C1" s="343"/>
      <c r="D1" s="343"/>
      <c r="E1" s="343"/>
      <c r="F1" s="343"/>
      <c r="G1" s="343"/>
      <c r="H1" s="122"/>
      <c r="I1" s="344"/>
      <c r="J1" s="122"/>
      <c r="K1" s="345"/>
      <c r="L1" s="345"/>
      <c r="M1" s="345"/>
      <c r="N1" s="345"/>
      <c r="O1" s="345"/>
      <c r="P1" s="122"/>
      <c r="Q1" s="344"/>
      <c r="R1" s="122"/>
      <c r="S1" s="344"/>
      <c r="T1" s="346"/>
      <c r="U1" s="122"/>
      <c r="V1" s="346"/>
      <c r="W1" s="346"/>
      <c r="X1" s="346"/>
      <c r="Y1" s="346"/>
      <c r="Z1" s="346"/>
      <c r="AA1" s="122"/>
      <c r="AB1" s="122"/>
    </row>
    <row r="2" spans="1:28" ht="14.25" thickBot="1">
      <c r="A2" s="122"/>
      <c r="B2" s="122"/>
      <c r="C2" s="745" t="s">
        <v>73</v>
      </c>
      <c r="D2" s="746"/>
      <c r="E2" s="746"/>
      <c r="F2" s="746"/>
      <c r="G2" s="747"/>
      <c r="H2" s="122"/>
      <c r="I2" s="347" t="s">
        <v>188</v>
      </c>
      <c r="J2" s="122"/>
      <c r="K2" s="687" t="s">
        <v>202</v>
      </c>
      <c r="L2" s="688"/>
      <c r="M2" s="688"/>
      <c r="N2" s="688"/>
      <c r="O2" s="689"/>
      <c r="P2" s="122"/>
      <c r="Q2" s="690" t="s">
        <v>208</v>
      </c>
      <c r="R2" s="691"/>
      <c r="S2" s="692"/>
      <c r="T2" s="693" t="s">
        <v>205</v>
      </c>
      <c r="U2" s="694"/>
      <c r="V2" s="694"/>
      <c r="W2" s="694"/>
      <c r="X2" s="694"/>
      <c r="Y2" s="694"/>
      <c r="Z2" s="695"/>
      <c r="AA2" s="348"/>
      <c r="AB2" s="349" t="s">
        <v>51</v>
      </c>
    </row>
    <row r="3" spans="1:28" ht="13.5" customHeight="1">
      <c r="A3" s="122"/>
      <c r="B3" s="122"/>
      <c r="C3" s="718" t="s">
        <v>74</v>
      </c>
      <c r="D3" s="714" t="s">
        <v>359</v>
      </c>
      <c r="E3" s="696" t="s">
        <v>360</v>
      </c>
      <c r="F3" s="696" t="s">
        <v>155</v>
      </c>
      <c r="G3" s="698" t="s">
        <v>361</v>
      </c>
      <c r="H3" s="122"/>
      <c r="I3" s="700" t="s">
        <v>240</v>
      </c>
      <c r="J3" s="122"/>
      <c r="K3" s="720" t="s">
        <v>203</v>
      </c>
      <c r="L3" s="714" t="s">
        <v>359</v>
      </c>
      <c r="M3" s="696" t="s">
        <v>360</v>
      </c>
      <c r="N3" s="696" t="s">
        <v>155</v>
      </c>
      <c r="O3" s="698" t="s">
        <v>361</v>
      </c>
      <c r="P3" s="122"/>
      <c r="Q3" s="702" t="s">
        <v>189</v>
      </c>
      <c r="R3" s="704" t="s">
        <v>163</v>
      </c>
      <c r="S3" s="706" t="s">
        <v>48</v>
      </c>
      <c r="T3" s="708" t="s">
        <v>50</v>
      </c>
      <c r="U3" s="710" t="s">
        <v>206</v>
      </c>
      <c r="V3" s="712" t="s">
        <v>201</v>
      </c>
      <c r="W3" s="714" t="s">
        <v>359</v>
      </c>
      <c r="X3" s="696" t="s">
        <v>360</v>
      </c>
      <c r="Y3" s="696" t="s">
        <v>155</v>
      </c>
      <c r="Z3" s="698" t="s">
        <v>361</v>
      </c>
      <c r="AA3" s="350"/>
      <c r="AB3" s="351"/>
    </row>
    <row r="4" spans="1:28">
      <c r="A4" s="122"/>
      <c r="B4" s="122"/>
      <c r="C4" s="719"/>
      <c r="D4" s="715"/>
      <c r="E4" s="697"/>
      <c r="F4" s="697"/>
      <c r="G4" s="699"/>
      <c r="H4" s="122"/>
      <c r="I4" s="701"/>
      <c r="J4" s="122"/>
      <c r="K4" s="721"/>
      <c r="L4" s="715"/>
      <c r="M4" s="697"/>
      <c r="N4" s="697"/>
      <c r="O4" s="699"/>
      <c r="P4" s="122"/>
      <c r="Q4" s="703"/>
      <c r="R4" s="705"/>
      <c r="S4" s="707"/>
      <c r="T4" s="709"/>
      <c r="U4" s="711"/>
      <c r="V4" s="713"/>
      <c r="W4" s="715"/>
      <c r="X4" s="697"/>
      <c r="Y4" s="697"/>
      <c r="Z4" s="699"/>
      <c r="AA4" s="348"/>
      <c r="AB4" s="351"/>
    </row>
    <row r="5" spans="1:28">
      <c r="A5" s="122"/>
      <c r="B5" s="290" t="str">
        <f>"（単位："&amp;需要振り分け!$I$49&amp;")"</f>
        <v>（単位：億円)</v>
      </c>
      <c r="C5" s="719"/>
      <c r="D5" s="715"/>
      <c r="E5" s="697"/>
      <c r="F5" s="697"/>
      <c r="G5" s="699"/>
      <c r="H5" s="122"/>
      <c r="I5" s="701"/>
      <c r="J5" s="122"/>
      <c r="K5" s="721"/>
      <c r="L5" s="715"/>
      <c r="M5" s="697"/>
      <c r="N5" s="697"/>
      <c r="O5" s="699"/>
      <c r="P5" s="122"/>
      <c r="Q5" s="703"/>
      <c r="R5" s="705"/>
      <c r="S5" s="707"/>
      <c r="T5" s="709"/>
      <c r="U5" s="711"/>
      <c r="V5" s="713"/>
      <c r="W5" s="715"/>
      <c r="X5" s="697"/>
      <c r="Y5" s="697"/>
      <c r="Z5" s="699"/>
      <c r="AA5" s="348"/>
      <c r="AB5" s="351"/>
    </row>
    <row r="6" spans="1:28">
      <c r="A6" s="122"/>
      <c r="B6" s="122"/>
      <c r="C6" s="719"/>
      <c r="D6" s="715"/>
      <c r="E6" s="697"/>
      <c r="F6" s="697"/>
      <c r="G6" s="699"/>
      <c r="H6" s="122"/>
      <c r="I6" s="701"/>
      <c r="J6" s="122"/>
      <c r="K6" s="721"/>
      <c r="L6" s="715"/>
      <c r="M6" s="697"/>
      <c r="N6" s="697"/>
      <c r="O6" s="699"/>
      <c r="P6" s="122"/>
      <c r="Q6" s="703"/>
      <c r="R6" s="705"/>
      <c r="S6" s="707"/>
      <c r="T6" s="709"/>
      <c r="U6" s="711"/>
      <c r="V6" s="713"/>
      <c r="W6" s="715"/>
      <c r="X6" s="697"/>
      <c r="Y6" s="697"/>
      <c r="Z6" s="699"/>
      <c r="AA6" s="348"/>
      <c r="AB6" s="351"/>
    </row>
    <row r="7" spans="1:28" s="20" customFormat="1" ht="13.5" customHeight="1">
      <c r="A7" s="290"/>
      <c r="B7" s="290"/>
      <c r="C7" s="352" t="s">
        <v>226</v>
      </c>
      <c r="D7" s="353"/>
      <c r="E7" s="354"/>
      <c r="F7" s="354"/>
      <c r="G7" s="293"/>
      <c r="H7" s="122"/>
      <c r="I7" s="355" t="s">
        <v>228</v>
      </c>
      <c r="J7" s="122"/>
      <c r="K7" s="352" t="s">
        <v>227</v>
      </c>
      <c r="L7" s="353"/>
      <c r="M7" s="354"/>
      <c r="N7" s="354"/>
      <c r="O7" s="293"/>
      <c r="P7" s="290"/>
      <c r="Q7" s="353" t="s">
        <v>230</v>
      </c>
      <c r="R7" s="354"/>
      <c r="S7" s="356" t="s">
        <v>231</v>
      </c>
      <c r="T7" s="353" t="s">
        <v>233</v>
      </c>
      <c r="U7" s="293" t="s">
        <v>235</v>
      </c>
      <c r="V7" s="352" t="s">
        <v>237</v>
      </c>
      <c r="W7" s="353"/>
      <c r="X7" s="354"/>
      <c r="Y7" s="354"/>
      <c r="Z7" s="293"/>
      <c r="AA7" s="290"/>
      <c r="AB7" s="352" t="s">
        <v>238</v>
      </c>
    </row>
    <row r="8" spans="1:28" s="50" customFormat="1" ht="14.25" thickBot="1">
      <c r="A8" s="357"/>
      <c r="B8" s="357"/>
      <c r="C8" s="358" t="s">
        <v>165</v>
      </c>
      <c r="D8" s="359"/>
      <c r="E8" s="360"/>
      <c r="F8" s="360"/>
      <c r="G8" s="361"/>
      <c r="H8" s="122"/>
      <c r="I8" s="362" t="s">
        <v>461</v>
      </c>
      <c r="J8" s="122"/>
      <c r="K8" s="358" t="s">
        <v>229</v>
      </c>
      <c r="L8" s="359"/>
      <c r="M8" s="360"/>
      <c r="N8" s="360"/>
      <c r="O8" s="361"/>
      <c r="P8" s="357"/>
      <c r="Q8" s="359" t="s">
        <v>394</v>
      </c>
      <c r="R8" s="360" t="s">
        <v>372</v>
      </c>
      <c r="S8" s="363" t="s">
        <v>232</v>
      </c>
      <c r="T8" s="359" t="s">
        <v>234</v>
      </c>
      <c r="U8" s="361" t="s">
        <v>236</v>
      </c>
      <c r="V8" s="358" t="s">
        <v>356</v>
      </c>
      <c r="W8" s="359"/>
      <c r="X8" s="360"/>
      <c r="Y8" s="360"/>
      <c r="Z8" s="361"/>
      <c r="AA8" s="357"/>
      <c r="AB8" s="358" t="s">
        <v>239</v>
      </c>
    </row>
    <row r="9" spans="1:28" ht="17.25" customHeight="1">
      <c r="A9" s="364" t="s">
        <v>5</v>
      </c>
      <c r="B9" s="365" t="s">
        <v>349</v>
      </c>
      <c r="C9" s="305">
        <f>需要振り分け!H12</f>
        <v>0</v>
      </c>
      <c r="D9" s="306">
        <f>C9*各種係数!$F3</f>
        <v>0</v>
      </c>
      <c r="E9" s="307">
        <f>C9*各種係数!$G3</f>
        <v>0</v>
      </c>
      <c r="F9" s="307">
        <f>C9*単位調整!$B$1*'雇用表(大分類）'!$M7</f>
        <v>0</v>
      </c>
      <c r="G9" s="308">
        <f>C9*単位調整!$B$1*'雇用表(大分類）'!$N7</f>
        <v>0</v>
      </c>
      <c r="H9" s="124"/>
      <c r="I9" s="309">
        <f t="array" ref="I9:I45">MMULT('逆行列（開放型）外生化(37)'!$C$4:$AM$40,$C$9:$C$45)</f>
        <v>7.159588545519056</v>
      </c>
      <c r="J9" s="124"/>
      <c r="K9" s="310">
        <f>I9-C9</f>
        <v>7.159588545519056</v>
      </c>
      <c r="L9" s="306">
        <f>$K9*各種係数!$F3</f>
        <v>3.5113399957405402</v>
      </c>
      <c r="M9" s="307">
        <f>$K9*各種係数!$G3</f>
        <v>1.4001353212458918</v>
      </c>
      <c r="N9" s="307">
        <f>$K9*単位調整!$B$1*'雇用表(大分類）'!$M7</f>
        <v>182.67760940118788</v>
      </c>
      <c r="O9" s="308">
        <f>$K9*単位調整!$B$1*'雇用表(大分類）'!$N7</f>
        <v>36.773010744700159</v>
      </c>
      <c r="P9" s="124"/>
      <c r="Q9" s="311">
        <f>I9*各種係数!G3</f>
        <v>1.4001353212458918</v>
      </c>
      <c r="R9" s="312"/>
      <c r="S9" s="313">
        <f>Q9*$R$46</f>
        <v>0.9324102154822983</v>
      </c>
      <c r="T9" s="314">
        <f>$S$46*各種係数!H3</f>
        <v>0.15576496789691013</v>
      </c>
      <c r="U9" s="313">
        <f>T9*各種係数!E3</f>
        <v>5.7071851227549847E-2</v>
      </c>
      <c r="V9" s="315">
        <f t="array" ref="V9:V45">MMULT('逆行列係数表（開放型）(37部門)'!$C$4:$AM$40,$U$9:$U$45)</f>
        <v>9.6497962062647852E-2</v>
      </c>
      <c r="W9" s="306">
        <f>$V9*各種係数!$F3</f>
        <v>4.7326344460128983E-2</v>
      </c>
      <c r="X9" s="307">
        <f>$V9*各種係数!$G3</f>
        <v>1.8871224827119462E-2</v>
      </c>
      <c r="Y9" s="307">
        <f>$V9*単位調整!$B$1*'雇用表(大分類）'!$M7</f>
        <v>2.4621550400020977</v>
      </c>
      <c r="Z9" s="308">
        <f>$V9*単位調整!$B$1*'雇用表(大分類）'!$N7</f>
        <v>0.49563191700343123</v>
      </c>
      <c r="AA9" s="316"/>
      <c r="AB9" s="309">
        <f>I9+V9</f>
        <v>7.2560865075817036</v>
      </c>
    </row>
    <row r="10" spans="1:28" ht="17.25" customHeight="1">
      <c r="A10" s="366" t="s">
        <v>6</v>
      </c>
      <c r="B10" s="367" t="s">
        <v>31</v>
      </c>
      <c r="C10" s="317">
        <f>需要振り分け!H13</f>
        <v>0</v>
      </c>
      <c r="D10" s="306">
        <f>C10*各種係数!$F4</f>
        <v>0</v>
      </c>
      <c r="E10" s="307">
        <f>C10*各種係数!$G4</f>
        <v>0</v>
      </c>
      <c r="F10" s="307">
        <f>C10*単位調整!$B$1*'雇用表(大分類）'!$M8</f>
        <v>0</v>
      </c>
      <c r="G10" s="308">
        <f>C10*単位調整!$B$1*'雇用表(大分類）'!$N8</f>
        <v>0</v>
      </c>
      <c r="H10" s="124"/>
      <c r="I10" s="309">
        <v>2.5181745893440165E-3</v>
      </c>
      <c r="J10" s="124"/>
      <c r="K10" s="309">
        <f t="shared" ref="K10:K45" si="0">I10-C10</f>
        <v>2.5181745893440165E-3</v>
      </c>
      <c r="L10" s="306">
        <f>$K10*各種係数!$F4</f>
        <v>1.5354477153963725E-3</v>
      </c>
      <c r="M10" s="307">
        <f>$K10*各種係数!$G4</f>
        <v>7.9562945347549019E-4</v>
      </c>
      <c r="N10" s="307">
        <f>$K10*単位調整!$B$1*'雇用表(大分類）'!$M8</f>
        <v>2.2378775209874129E-2</v>
      </c>
      <c r="O10" s="308">
        <f>$K10*単位調整!$B$1*'雇用表(大分類）'!$N8</f>
        <v>2.1913358741037926E-2</v>
      </c>
      <c r="P10" s="124"/>
      <c r="Q10" s="318">
        <f>I10*各種係数!G4</f>
        <v>7.9562945347549019E-4</v>
      </c>
      <c r="R10" s="319"/>
      <c r="S10" s="320">
        <f t="shared" ref="S10:S45" si="1">Q10*$R$46</f>
        <v>5.2984380788209597E-4</v>
      </c>
      <c r="T10" s="321">
        <f>$S$46*各種係数!H4</f>
        <v>-2.78527474126E-4</v>
      </c>
      <c r="U10" s="320">
        <f>T10*各種係数!E4</f>
        <v>-1.5266786231325861E-6</v>
      </c>
      <c r="V10" s="315">
        <v>7.7750887995580462E-4</v>
      </c>
      <c r="W10" s="306">
        <f>$V10*各種係数!$F4</f>
        <v>4.7408318647974417E-4</v>
      </c>
      <c r="X10" s="307">
        <f>$V10*各種係数!$G4</f>
        <v>2.4565769500228525E-4</v>
      </c>
      <c r="Y10" s="307">
        <f>$V10*単位調整!$B$1*'雇用表(大分類）'!$M8</f>
        <v>6.9096465836169735E-3</v>
      </c>
      <c r="Z10" s="308">
        <f>$V10*単位調整!$B$1*'雇用表(大分類）'!$N8</f>
        <v>6.7659450948762394E-3</v>
      </c>
      <c r="AA10" s="316"/>
      <c r="AB10" s="309">
        <f t="shared" ref="AB10:AB45" si="2">I10+V10</f>
        <v>3.295683469299821E-3</v>
      </c>
    </row>
    <row r="11" spans="1:28" ht="17.25" customHeight="1">
      <c r="A11" s="366" t="s">
        <v>7</v>
      </c>
      <c r="B11" s="367" t="s">
        <v>52</v>
      </c>
      <c r="C11" s="317">
        <f>需要振り分け!H14</f>
        <v>100</v>
      </c>
      <c r="D11" s="306">
        <f>C11*各種係数!$F5</f>
        <v>35.680380725221113</v>
      </c>
      <c r="E11" s="307">
        <f>C11*各種係数!$G5</f>
        <v>12.081471368988057</v>
      </c>
      <c r="F11" s="307">
        <f>C11*単位調整!$B$1*'雇用表(大分類）'!$M9</f>
        <v>291.38588217455572</v>
      </c>
      <c r="G11" s="308">
        <f>C11*単位調整!$B$1*'雇用表(大分類）'!$N9</f>
        <v>281.94948003004595</v>
      </c>
      <c r="H11" s="124"/>
      <c r="I11" s="309">
        <v>100</v>
      </c>
      <c r="J11" s="124"/>
      <c r="K11" s="309">
        <f t="shared" si="0"/>
        <v>0</v>
      </c>
      <c r="L11" s="306">
        <f>$K11*各種係数!$F5</f>
        <v>0</v>
      </c>
      <c r="M11" s="307">
        <f>$K11*各種係数!$G5</f>
        <v>0</v>
      </c>
      <c r="N11" s="307">
        <f>$K11*単位調整!$B$1*'雇用表(大分類）'!$M9</f>
        <v>0</v>
      </c>
      <c r="O11" s="308">
        <f>$K11*単位調整!$B$1*'雇用表(大分類）'!$N9</f>
        <v>0</v>
      </c>
      <c r="P11" s="124"/>
      <c r="Q11" s="318">
        <f>I11*各種係数!G5</f>
        <v>12.081471368988057</v>
      </c>
      <c r="R11" s="319"/>
      <c r="S11" s="320">
        <f t="shared" si="1"/>
        <v>8.0455704184917369</v>
      </c>
      <c r="T11" s="321">
        <f>$S$46*各種係数!H5</f>
        <v>1.5028246658039119</v>
      </c>
      <c r="U11" s="320">
        <f>T11*各種係数!E5</f>
        <v>0.35081787139896137</v>
      </c>
      <c r="V11" s="315">
        <v>0.39893297058748312</v>
      </c>
      <c r="W11" s="306">
        <f>$V11*各種係数!$F5</f>
        <v>0.14234080274404834</v>
      </c>
      <c r="X11" s="307">
        <f>$V11*各種係数!$G5</f>
        <v>4.8196972622980318E-2</v>
      </c>
      <c r="Y11" s="307">
        <f>$V11*単位調整!$B$1*'雇用表(大分類）'!$M9</f>
        <v>1.1624343556314984</v>
      </c>
      <c r="Z11" s="308">
        <f>$V11*単位調整!$B$1*'雇用表(大分類）'!$N9</f>
        <v>1.1247894362398247</v>
      </c>
      <c r="AA11" s="316"/>
      <c r="AB11" s="309">
        <f t="shared" si="2"/>
        <v>100.39893297058748</v>
      </c>
    </row>
    <row r="12" spans="1:28" ht="17.25" customHeight="1">
      <c r="A12" s="366" t="s">
        <v>8</v>
      </c>
      <c r="B12" s="367" t="s">
        <v>32</v>
      </c>
      <c r="C12" s="317">
        <f>需要振り分け!H15</f>
        <v>0</v>
      </c>
      <c r="D12" s="306">
        <f>C12*各種係数!$F6</f>
        <v>0</v>
      </c>
      <c r="E12" s="307">
        <f>C12*各種係数!$G6</f>
        <v>0</v>
      </c>
      <c r="F12" s="307">
        <f>C12*単位調整!$B$1*'雇用表(大分類）'!$M10</f>
        <v>0</v>
      </c>
      <c r="G12" s="308">
        <f>C12*単位調整!$B$1*'雇用表(大分類）'!$N10</f>
        <v>0</v>
      </c>
      <c r="H12" s="124"/>
      <c r="I12" s="309">
        <v>3.8168243226448996E-2</v>
      </c>
      <c r="J12" s="124"/>
      <c r="K12" s="309">
        <f t="shared" si="0"/>
        <v>3.8168243226448996E-2</v>
      </c>
      <c r="L12" s="306">
        <f>$K12*各種係数!$F6</f>
        <v>1.4903015590807037E-2</v>
      </c>
      <c r="M12" s="307">
        <f>$K12*各種係数!$G6</f>
        <v>1.0795509813956121E-2</v>
      </c>
      <c r="N12" s="307">
        <f>$K12*単位調整!$B$1*'雇用表(大分類）'!$M10</f>
        <v>0.25456571113363341</v>
      </c>
      <c r="O12" s="308">
        <f>$K12*単位調整!$B$1*'雇用表(大分類）'!$N10</f>
        <v>0.23529546178036409</v>
      </c>
      <c r="P12" s="124"/>
      <c r="Q12" s="318">
        <f>I12*各種係数!G6</f>
        <v>1.0795509813956121E-2</v>
      </c>
      <c r="R12" s="319"/>
      <c r="S12" s="320">
        <f t="shared" si="1"/>
        <v>7.1891934151872804E-3</v>
      </c>
      <c r="T12" s="321">
        <f>$S$46*各種係数!H6</f>
        <v>0.16624627636996317</v>
      </c>
      <c r="U12" s="320">
        <f>T12*各種係数!E6</f>
        <v>3.5584506448294424E-2</v>
      </c>
      <c r="V12" s="315">
        <v>4.3959112121974342E-2</v>
      </c>
      <c r="W12" s="306">
        <f>$V12*各種係数!$F6</f>
        <v>1.7164094491460512E-2</v>
      </c>
      <c r="X12" s="307">
        <f>$V12*各種係数!$G6</f>
        <v>1.2433399764040504E-2</v>
      </c>
      <c r="Y12" s="307">
        <f>$V12*単位調整!$B$1*'雇用表(大分類）'!$M10</f>
        <v>0.2931883076656509</v>
      </c>
      <c r="Z12" s="308">
        <f>$V12*単位調整!$B$1*'雇用表(大分類）'!$N10</f>
        <v>0.270994384646638</v>
      </c>
      <c r="AA12" s="316"/>
      <c r="AB12" s="309">
        <f t="shared" si="2"/>
        <v>8.2127355348423331E-2</v>
      </c>
    </row>
    <row r="13" spans="1:28" ht="17.25" customHeight="1">
      <c r="A13" s="366" t="s">
        <v>9</v>
      </c>
      <c r="B13" s="367" t="s">
        <v>23</v>
      </c>
      <c r="C13" s="317">
        <f>需要振り分け!H16</f>
        <v>0</v>
      </c>
      <c r="D13" s="306">
        <f>C13*各種係数!$F7</f>
        <v>0</v>
      </c>
      <c r="E13" s="307">
        <f>C13*各種係数!$G7</f>
        <v>0</v>
      </c>
      <c r="F13" s="307">
        <f>C13*単位調整!$B$1*'雇用表(大分類）'!$M11</f>
        <v>0</v>
      </c>
      <c r="G13" s="308">
        <f>C13*単位調整!$B$1*'雇用表(大分類）'!$N11</f>
        <v>0</v>
      </c>
      <c r="H13" s="124"/>
      <c r="I13" s="309">
        <v>0.4975539609333034</v>
      </c>
      <c r="J13" s="124"/>
      <c r="K13" s="309">
        <f t="shared" si="0"/>
        <v>0.4975539609333034</v>
      </c>
      <c r="L13" s="306">
        <f>$K13*各種係数!$F7</f>
        <v>0.20476764842637168</v>
      </c>
      <c r="M13" s="307">
        <f>$K13*各種係数!$G7</f>
        <v>9.8522492488914259E-2</v>
      </c>
      <c r="N13" s="307">
        <f>$K13*単位調整!$B$1*'雇用表(大分類）'!$M11</f>
        <v>1.9614606055839507</v>
      </c>
      <c r="O13" s="308">
        <f>$K13*単位調整!$B$1*'雇用表(大分類）'!$N11</f>
        <v>1.8124234502699259</v>
      </c>
      <c r="P13" s="124"/>
      <c r="Q13" s="318">
        <f>I13*各種係数!G7</f>
        <v>9.8522492488914259E-2</v>
      </c>
      <c r="R13" s="319"/>
      <c r="S13" s="320">
        <f t="shared" si="1"/>
        <v>6.5610357125837127E-2</v>
      </c>
      <c r="T13" s="321">
        <f>$S$46*各種係数!H7</f>
        <v>2.2410046606728001E-2</v>
      </c>
      <c r="U13" s="320">
        <f>T13*各種係数!E7</f>
        <v>6.1000149583683126E-3</v>
      </c>
      <c r="V13" s="315">
        <v>2.9287323848053638E-2</v>
      </c>
      <c r="W13" s="306">
        <f>$V13*各種係数!$F7</f>
        <v>1.2053157856121344E-2</v>
      </c>
      <c r="X13" s="307">
        <f>$V13*各種係数!$G7</f>
        <v>5.7992908717433705E-3</v>
      </c>
      <c r="Y13" s="307">
        <f>$V13*単位調整!$B$1*'雇用表(大分類）'!$M11</f>
        <v>0.11545668707607201</v>
      </c>
      <c r="Z13" s="308">
        <f>$V13*単位調整!$B$1*'雇用表(大分類）'!$N11</f>
        <v>0.10668397139939061</v>
      </c>
      <c r="AA13" s="316"/>
      <c r="AB13" s="309">
        <f t="shared" si="2"/>
        <v>0.52684128478135706</v>
      </c>
    </row>
    <row r="14" spans="1:28" ht="17.25" customHeight="1">
      <c r="A14" s="366" t="s">
        <v>10</v>
      </c>
      <c r="B14" s="367" t="s">
        <v>33</v>
      </c>
      <c r="C14" s="317">
        <f>需要振り分け!H17</f>
        <v>0</v>
      </c>
      <c r="D14" s="306">
        <f>C14*各種係数!$F8</f>
        <v>0</v>
      </c>
      <c r="E14" s="307">
        <f>C14*各種係数!$G8</f>
        <v>0</v>
      </c>
      <c r="F14" s="307">
        <f>C14*単位調整!$B$1*'雇用表(大分類）'!$M12</f>
        <v>0</v>
      </c>
      <c r="G14" s="308">
        <f>C14*単位調整!$B$1*'雇用表(大分類）'!$N12</f>
        <v>0</v>
      </c>
      <c r="H14" s="124"/>
      <c r="I14" s="309">
        <v>0.6497355195738268</v>
      </c>
      <c r="J14" s="124"/>
      <c r="K14" s="309">
        <f t="shared" si="0"/>
        <v>0.6497355195738268</v>
      </c>
      <c r="L14" s="306">
        <f>$K14*各種係数!$F8</f>
        <v>0.18454724233166073</v>
      </c>
      <c r="M14" s="307">
        <f>$K14*各種係数!$G8</f>
        <v>6.0348333670004174E-2</v>
      </c>
      <c r="N14" s="307">
        <f>$K14*単位調整!$B$1*'雇用表(大分類）'!$M12</f>
        <v>0.74932735320888688</v>
      </c>
      <c r="O14" s="308">
        <f>$K14*単位調整!$B$1*'雇用表(大分類）'!$N12</f>
        <v>0.74860730770612371</v>
      </c>
      <c r="P14" s="124"/>
      <c r="Q14" s="318">
        <f>I14*各種係数!G8</f>
        <v>6.0348333670004174E-2</v>
      </c>
      <c r="R14" s="319"/>
      <c r="S14" s="320">
        <f t="shared" si="1"/>
        <v>4.0188546026519528E-2</v>
      </c>
      <c r="T14" s="321">
        <f>$S$46*各種係数!H8</f>
        <v>0.11576735720677782</v>
      </c>
      <c r="U14" s="320">
        <f>T14*各種係数!E8</f>
        <v>5.1804534636859578E-2</v>
      </c>
      <c r="V14" s="315">
        <v>0.15808628057321289</v>
      </c>
      <c r="W14" s="306">
        <f>$V14*各種係数!$F8</f>
        <v>4.4901942792648357E-2</v>
      </c>
      <c r="X14" s="307">
        <f>$V14*各種係数!$G8</f>
        <v>1.4683272379721163E-2</v>
      </c>
      <c r="Y14" s="307">
        <f>$V14*単位調整!$B$1*'雇用表(大分類）'!$M12</f>
        <v>0.18231783646099889</v>
      </c>
      <c r="Z14" s="308">
        <f>$V14*単位調整!$B$1*'雇用表(大分類）'!$N12</f>
        <v>0.18214264315242007</v>
      </c>
      <c r="AA14" s="316"/>
      <c r="AB14" s="309">
        <f t="shared" si="2"/>
        <v>0.80782180014703964</v>
      </c>
    </row>
    <row r="15" spans="1:28" ht="17.25" customHeight="1">
      <c r="A15" s="366" t="s">
        <v>11</v>
      </c>
      <c r="B15" s="367" t="s">
        <v>34</v>
      </c>
      <c r="C15" s="317">
        <f>需要振り分け!H18</f>
        <v>0</v>
      </c>
      <c r="D15" s="306">
        <f>C15*各種係数!$F9</f>
        <v>0</v>
      </c>
      <c r="E15" s="307">
        <f>C15*各種係数!$G9</f>
        <v>0</v>
      </c>
      <c r="F15" s="307">
        <f>C15*単位調整!$B$1*'雇用表(大分類）'!$M13</f>
        <v>0</v>
      </c>
      <c r="G15" s="308">
        <f>C15*単位調整!$B$1*'雇用表(大分類）'!$N13</f>
        <v>0</v>
      </c>
      <c r="H15" s="124"/>
      <c r="I15" s="309">
        <v>0.52702056147504728</v>
      </c>
      <c r="J15" s="124"/>
      <c r="K15" s="309">
        <f t="shared" si="0"/>
        <v>0.52702056147504728</v>
      </c>
      <c r="L15" s="306">
        <f>$K15*各種係数!$F9</f>
        <v>0.23585858180827796</v>
      </c>
      <c r="M15" s="307">
        <f>$K15*各種係数!$G9</f>
        <v>7.7833202280253658E-3</v>
      </c>
      <c r="N15" s="307">
        <f>$K15*単位調整!$B$1*'雇用表(大分類）'!$M13</f>
        <v>5.4663269832837029E-2</v>
      </c>
      <c r="O15" s="308">
        <f>$K15*単位調整!$B$1*'雇用表(大分類）'!$N13</f>
        <v>5.4663269832837029E-2</v>
      </c>
      <c r="P15" s="124"/>
      <c r="Q15" s="318">
        <f>I15*各種係数!G9</f>
        <v>7.7833202280253658E-3</v>
      </c>
      <c r="R15" s="319"/>
      <c r="S15" s="320">
        <f t="shared" si="1"/>
        <v>5.1832470625218551E-3</v>
      </c>
      <c r="T15" s="321">
        <f>$S$46*各種係数!H9</f>
        <v>0.2308562793228908</v>
      </c>
      <c r="U15" s="320">
        <f>T15*各種係数!E9</f>
        <v>0.13004423692813574</v>
      </c>
      <c r="V15" s="315">
        <v>0.19960237818477547</v>
      </c>
      <c r="W15" s="306">
        <f>$V15*各種係数!$F9</f>
        <v>8.9328457532011657E-2</v>
      </c>
      <c r="X15" s="307">
        <f>$V15*各種係数!$G9</f>
        <v>2.9478341857086887E-3</v>
      </c>
      <c r="Y15" s="307">
        <f>$V15*単位調整!$B$1*'雇用表(大分類）'!$M13</f>
        <v>2.0703022719744422E-2</v>
      </c>
      <c r="Z15" s="308">
        <f>$V15*単位調整!$B$1*'雇用表(大分類）'!$N13</f>
        <v>2.0703022719744422E-2</v>
      </c>
      <c r="AA15" s="316"/>
      <c r="AB15" s="309">
        <f t="shared" si="2"/>
        <v>0.72662293965982272</v>
      </c>
    </row>
    <row r="16" spans="1:28" ht="17.25" customHeight="1">
      <c r="A16" s="366" t="s">
        <v>12</v>
      </c>
      <c r="B16" s="367" t="s">
        <v>350</v>
      </c>
      <c r="C16" s="317">
        <f>需要振り分け!H19</f>
        <v>0</v>
      </c>
      <c r="D16" s="306">
        <f>C16*各種係数!$F10</f>
        <v>0</v>
      </c>
      <c r="E16" s="307">
        <f>C16*各種係数!$G10</f>
        <v>0</v>
      </c>
      <c r="F16" s="307">
        <f>C16*単位調整!$B$1*'雇用表(大分類）'!$M14</f>
        <v>0</v>
      </c>
      <c r="G16" s="308">
        <f>C16*単位調整!$B$1*'雇用表(大分類）'!$N14</f>
        <v>0</v>
      </c>
      <c r="H16" s="124"/>
      <c r="I16" s="309">
        <v>0.49202567257549135</v>
      </c>
      <c r="J16" s="124"/>
      <c r="K16" s="309">
        <f t="shared" si="0"/>
        <v>0.49202567257549135</v>
      </c>
      <c r="L16" s="306">
        <f>$K16*各種係数!$F10</f>
        <v>0.22679116229028157</v>
      </c>
      <c r="M16" s="307">
        <f>$K16*各種係数!$G10</f>
        <v>0.1214227891301506</v>
      </c>
      <c r="N16" s="307">
        <f>$K16*単位調整!$B$1*'雇用表(大分類）'!$M14</f>
        <v>2.0164816995371484</v>
      </c>
      <c r="O16" s="308">
        <f>$K16*単位調整!$B$1*'雇用表(大分類）'!$N14</f>
        <v>1.9594379519357312</v>
      </c>
      <c r="P16" s="124"/>
      <c r="Q16" s="318">
        <f>I16*各種係数!G10</f>
        <v>0.1214227891301506</v>
      </c>
      <c r="R16" s="319"/>
      <c r="S16" s="320">
        <f t="shared" si="1"/>
        <v>8.0860647724079818E-2</v>
      </c>
      <c r="T16" s="322">
        <f>$S$46*各種係数!H10</f>
        <v>3.4095263451549666E-2</v>
      </c>
      <c r="U16" s="320">
        <f>T16*各種係数!E10</f>
        <v>9.9119472938792412E-3</v>
      </c>
      <c r="V16" s="315">
        <v>2.8442573922126988E-2</v>
      </c>
      <c r="W16" s="306">
        <f>$V16*各種係数!$F10</f>
        <v>1.3110137860411602E-2</v>
      </c>
      <c r="X16" s="307">
        <f>$V16*各種係数!$G10</f>
        <v>7.0190984905066402E-3</v>
      </c>
      <c r="Y16" s="307">
        <f>$V16*単位調整!$B$1*'雇用表(大分類）'!$M14</f>
        <v>0.11656694558534814</v>
      </c>
      <c r="Z16" s="308">
        <f>$V16*単位調整!$B$1*'雇用表(大分類）'!$N14</f>
        <v>0.11326941235002791</v>
      </c>
      <c r="AA16" s="316"/>
      <c r="AB16" s="309">
        <f t="shared" si="2"/>
        <v>0.52046824649761836</v>
      </c>
    </row>
    <row r="17" spans="1:28" ht="17.25" customHeight="1">
      <c r="A17" s="366" t="s">
        <v>13</v>
      </c>
      <c r="B17" s="367" t="s">
        <v>35</v>
      </c>
      <c r="C17" s="317">
        <f>需要振り分け!H20</f>
        <v>0</v>
      </c>
      <c r="D17" s="306">
        <f>C17*各種係数!$F11</f>
        <v>0</v>
      </c>
      <c r="E17" s="307">
        <f>C17*各種係数!$G11</f>
        <v>0</v>
      </c>
      <c r="F17" s="307">
        <f>C17*単位調整!$B$1*'雇用表(大分類）'!$M15</f>
        <v>0</v>
      </c>
      <c r="G17" s="308">
        <f>C17*単位調整!$B$1*'雇用表(大分類）'!$N15</f>
        <v>0</v>
      </c>
      <c r="H17" s="124"/>
      <c r="I17" s="309">
        <v>0.1026920304142768</v>
      </c>
      <c r="J17" s="124"/>
      <c r="K17" s="309">
        <f t="shared" si="0"/>
        <v>0.1026920304142768</v>
      </c>
      <c r="L17" s="306">
        <f>$K17*各種係数!$F11</f>
        <v>4.9813294576628503E-2</v>
      </c>
      <c r="M17" s="307">
        <f>$K17*各種係数!$G11</f>
        <v>2.1360154982517893E-2</v>
      </c>
      <c r="N17" s="307">
        <f>$K17*単位調整!$B$1*'雇用表(大分類）'!$M15</f>
        <v>0.36727989842585179</v>
      </c>
      <c r="O17" s="308">
        <f>$K17*単位調整!$B$1*'雇用表(大分類）'!$N15</f>
        <v>0.34797294048635474</v>
      </c>
      <c r="P17" s="124"/>
      <c r="Q17" s="318">
        <f>I17*各種係数!G11</f>
        <v>2.1360154982517893E-2</v>
      </c>
      <c r="R17" s="319"/>
      <c r="S17" s="320">
        <f t="shared" si="1"/>
        <v>1.42246441524398E-2</v>
      </c>
      <c r="T17" s="322">
        <f>$S$46*各種係数!H11</f>
        <v>4.9111394925468333E-3</v>
      </c>
      <c r="U17" s="320">
        <f>T17*各種係数!E11</f>
        <v>2.0199482620653145E-3</v>
      </c>
      <c r="V17" s="315">
        <v>7.1782888395519832E-3</v>
      </c>
      <c r="W17" s="306">
        <f>$V17*各種係数!$F11</f>
        <v>3.4820055176454649E-3</v>
      </c>
      <c r="X17" s="307">
        <f>$V17*各種係数!$G11</f>
        <v>1.4930989435455958E-3</v>
      </c>
      <c r="Y17" s="307">
        <f>$V17*単位調整!$B$1*'雇用表(大分類）'!$M15</f>
        <v>2.5673279467026154E-2</v>
      </c>
      <c r="Z17" s="308">
        <f>$V17*単位調整!$B$1*'雇用表(大分類）'!$N15</f>
        <v>2.432370131433317E-2</v>
      </c>
      <c r="AA17" s="316"/>
      <c r="AB17" s="309">
        <f t="shared" si="2"/>
        <v>0.10987031925382879</v>
      </c>
    </row>
    <row r="18" spans="1:28" ht="17.25" customHeight="1">
      <c r="A18" s="366" t="s">
        <v>14</v>
      </c>
      <c r="B18" s="367" t="s">
        <v>36</v>
      </c>
      <c r="C18" s="317">
        <f>需要振り分け!H21</f>
        <v>0</v>
      </c>
      <c r="D18" s="306">
        <f>C18*各種係数!$F12</f>
        <v>0</v>
      </c>
      <c r="E18" s="307">
        <f>C18*各種係数!$G12</f>
        <v>0</v>
      </c>
      <c r="F18" s="307">
        <f>C18*単位調整!$B$1*'雇用表(大分類）'!$M16</f>
        <v>0</v>
      </c>
      <c r="G18" s="308">
        <f>C18*単位調整!$B$1*'雇用表(大分類）'!$N16</f>
        <v>0</v>
      </c>
      <c r="H18" s="124"/>
      <c r="I18" s="309">
        <v>0.21055196556287367</v>
      </c>
      <c r="J18" s="124"/>
      <c r="K18" s="309">
        <f t="shared" si="0"/>
        <v>0.21055196556287367</v>
      </c>
      <c r="L18" s="306">
        <f>$K18*各種係数!$F12</f>
        <v>3.0025663268810066E-2</v>
      </c>
      <c r="M18" s="307">
        <f>$K18*各種係数!$G12</f>
        <v>1.1973803570994406E-2</v>
      </c>
      <c r="N18" s="307">
        <f>$K18*単位調整!$B$1*'雇用表(大分類）'!$M16</f>
        <v>0.14641614037801468</v>
      </c>
      <c r="O18" s="308">
        <f>$K18*単位調整!$B$1*'雇用表(大分類）'!$N16</f>
        <v>0.1452656413427863</v>
      </c>
      <c r="P18" s="124"/>
      <c r="Q18" s="318">
        <f>I18*各種係数!G12</f>
        <v>1.1973803570994406E-2</v>
      </c>
      <c r="R18" s="319"/>
      <c r="S18" s="320">
        <f t="shared" si="1"/>
        <v>7.9738698098402571E-3</v>
      </c>
      <c r="T18" s="322">
        <f>$S$46*各種係数!H12</f>
        <v>-1.8142336019573335E-3</v>
      </c>
      <c r="U18" s="320">
        <f>T18*各種係数!E12</f>
        <v>-1.5818024703939347E-3</v>
      </c>
      <c r="V18" s="315">
        <v>1.3386490178746636E-2</v>
      </c>
      <c r="W18" s="306">
        <f>$V18*各種係数!$F12</f>
        <v>1.9089740881010934E-3</v>
      </c>
      <c r="X18" s="307">
        <f>$V18*各種係数!$G12</f>
        <v>7.6127146795736795E-4</v>
      </c>
      <c r="Y18" s="307">
        <f>$V18*単位調整!$B$1*'雇用表(大分類）'!$M16</f>
        <v>9.3088574117110318E-3</v>
      </c>
      <c r="Z18" s="308">
        <f>$V18*単位調整!$B$1*'雇用表(大分類）'!$N16</f>
        <v>9.2357108894519299E-3</v>
      </c>
      <c r="AA18" s="316"/>
      <c r="AB18" s="309">
        <f t="shared" si="2"/>
        <v>0.2239384557416203</v>
      </c>
    </row>
    <row r="19" spans="1:28" ht="17.25" customHeight="1">
      <c r="A19" s="366" t="s">
        <v>15</v>
      </c>
      <c r="B19" s="367" t="s">
        <v>37</v>
      </c>
      <c r="C19" s="317">
        <f>需要振り分け!H22</f>
        <v>0</v>
      </c>
      <c r="D19" s="306">
        <f>C19*各種係数!$F13</f>
        <v>0</v>
      </c>
      <c r="E19" s="307">
        <f>C19*各種係数!$G13</f>
        <v>0</v>
      </c>
      <c r="F19" s="307">
        <f>C19*単位調整!$B$1*'雇用表(大分類）'!$M17</f>
        <v>0</v>
      </c>
      <c r="G19" s="308">
        <f>C19*単位調整!$B$1*'雇用表(大分類）'!$N17</f>
        <v>0</v>
      </c>
      <c r="H19" s="124"/>
      <c r="I19" s="309">
        <v>1.5444380422550537E-2</v>
      </c>
      <c r="J19" s="124"/>
      <c r="K19" s="309">
        <f t="shared" si="0"/>
        <v>1.5444380422550537E-2</v>
      </c>
      <c r="L19" s="306">
        <f>$K19*各種係数!$F13</f>
        <v>3.1168517305714717E-3</v>
      </c>
      <c r="M19" s="307">
        <f>$K19*各種係数!$G13</f>
        <v>6.9155089244585005E-4</v>
      </c>
      <c r="N19" s="307">
        <f>$K19*単位調整!$B$1*'雇用表(大分類）'!$M17</f>
        <v>1.5125112672726076E-2</v>
      </c>
      <c r="O19" s="308">
        <f>$K19*単位調整!$B$1*'雇用表(大分類）'!$N17</f>
        <v>1.4808660699641712E-2</v>
      </c>
      <c r="P19" s="124"/>
      <c r="Q19" s="318">
        <f>I19*各種係数!G13</f>
        <v>6.9155089244585005E-4</v>
      </c>
      <c r="R19" s="319"/>
      <c r="S19" s="320">
        <f t="shared" si="1"/>
        <v>4.6053342620385856E-4</v>
      </c>
      <c r="T19" s="322">
        <f>$S$46*各種係数!H13</f>
        <v>1.0212293549272833E-2</v>
      </c>
      <c r="U19" s="320">
        <f>T19*各種係数!E13</f>
        <v>1.0325578862048943E-3</v>
      </c>
      <c r="V19" s="315">
        <v>1.8945870438262279E-3</v>
      </c>
      <c r="W19" s="306">
        <f>$V19*各種係数!$F13</f>
        <v>3.8234922636623786E-4</v>
      </c>
      <c r="X19" s="307">
        <f>$V19*各種係数!$G13</f>
        <v>8.4833662803418655E-5</v>
      </c>
      <c r="Y19" s="307">
        <f>$V19*単位調整!$B$1*'雇用表(大分類）'!$M17</f>
        <v>1.8554219542739282E-3</v>
      </c>
      <c r="Z19" s="308">
        <f>$V19*単位調整!$B$1*'雇用表(大分類）'!$N17</f>
        <v>1.8166022805935599E-3</v>
      </c>
      <c r="AA19" s="316"/>
      <c r="AB19" s="309">
        <f t="shared" si="2"/>
        <v>1.7338967466376764E-2</v>
      </c>
    </row>
    <row r="20" spans="1:28" ht="17.25" customHeight="1">
      <c r="A20" s="366" t="s">
        <v>16</v>
      </c>
      <c r="B20" s="367" t="s">
        <v>38</v>
      </c>
      <c r="C20" s="317">
        <f>需要振り分け!H23</f>
        <v>0</v>
      </c>
      <c r="D20" s="306">
        <f>C20*各種係数!$F14</f>
        <v>0</v>
      </c>
      <c r="E20" s="307">
        <f>C20*各種係数!$G14</f>
        <v>0</v>
      </c>
      <c r="F20" s="307">
        <f>C20*単位調整!$B$1*'雇用表(大分類）'!$M18</f>
        <v>0</v>
      </c>
      <c r="G20" s="308">
        <f>C20*単位調整!$B$1*'雇用表(大分類）'!$N18</f>
        <v>0</v>
      </c>
      <c r="H20" s="124"/>
      <c r="I20" s="309">
        <v>0.52937386796822228</v>
      </c>
      <c r="J20" s="124"/>
      <c r="K20" s="309">
        <f t="shared" si="0"/>
        <v>0.52937386796822228</v>
      </c>
      <c r="L20" s="306">
        <f>$K20*各種係数!$F14</f>
        <v>0.28341024205467125</v>
      </c>
      <c r="M20" s="307">
        <f>$K20*各種係数!$G14</f>
        <v>0.17555493267581571</v>
      </c>
      <c r="N20" s="307">
        <f>$K20*単位調整!$B$1*'雇用表(大分類）'!$M18</f>
        <v>3.1571292965359525</v>
      </c>
      <c r="O20" s="308">
        <f>$K20*単位調整!$B$1*'雇用表(大分類）'!$N18</f>
        <v>2.9591151728838105</v>
      </c>
      <c r="P20" s="124"/>
      <c r="Q20" s="318">
        <f>I20*各種係数!G14</f>
        <v>0.17555493267581571</v>
      </c>
      <c r="R20" s="319"/>
      <c r="S20" s="320">
        <f t="shared" si="1"/>
        <v>0.1169095658979455</v>
      </c>
      <c r="T20" s="322">
        <f>$S$46*各種係数!H14</f>
        <v>1.0288393952039499E-2</v>
      </c>
      <c r="U20" s="320">
        <f>T20*各種係数!E14</f>
        <v>3.9468927964074925E-3</v>
      </c>
      <c r="V20" s="315">
        <v>1.5314267967953158E-2</v>
      </c>
      <c r="W20" s="306">
        <f>$V20*各種係数!$F14</f>
        <v>8.1987809642848509E-3</v>
      </c>
      <c r="X20" s="307">
        <f>$V20*各種係数!$G14</f>
        <v>5.0786324085321209E-3</v>
      </c>
      <c r="Y20" s="307">
        <f>$V20*単位調整!$B$1*'雇用表(大分類）'!$M18</f>
        <v>9.1332661058987852E-2</v>
      </c>
      <c r="Z20" s="308">
        <f>$V20*単位調整!$B$1*'雇用表(大分類）'!$N18</f>
        <v>8.5604306233527619E-2</v>
      </c>
      <c r="AA20" s="316"/>
      <c r="AB20" s="309">
        <f t="shared" si="2"/>
        <v>0.54468813593617549</v>
      </c>
    </row>
    <row r="21" spans="1:28" ht="17.25" customHeight="1">
      <c r="A21" s="366" t="s">
        <v>17</v>
      </c>
      <c r="B21" s="367" t="s">
        <v>292</v>
      </c>
      <c r="C21" s="317">
        <f>需要振り分け!H24</f>
        <v>0</v>
      </c>
      <c r="D21" s="306">
        <f>C21*各種係数!$F15</f>
        <v>0</v>
      </c>
      <c r="E21" s="307">
        <f>C21*各種係数!$G15</f>
        <v>0</v>
      </c>
      <c r="F21" s="307">
        <f>C21*単位調整!$B$1*'雇用表(大分類）'!$M19</f>
        <v>0</v>
      </c>
      <c r="G21" s="308">
        <f>C21*単位調整!$B$1*'雇用表(大分類）'!$N19</f>
        <v>0</v>
      </c>
      <c r="H21" s="124"/>
      <c r="I21" s="309">
        <v>7.4932883127822678E-3</v>
      </c>
      <c r="J21" s="124"/>
      <c r="K21" s="309">
        <f t="shared" si="0"/>
        <v>7.4932883127822678E-3</v>
      </c>
      <c r="L21" s="306">
        <f>$K21*各種係数!$F15</f>
        <v>3.5986413796741832E-3</v>
      </c>
      <c r="M21" s="307">
        <f>$K21*各種係数!$G15</f>
        <v>1.929925063098896E-3</v>
      </c>
      <c r="N21" s="307">
        <f>$K21*単位調整!$B$1*'雇用表(大分類）'!$M19</f>
        <v>2.9941542571600487E-2</v>
      </c>
      <c r="O21" s="308">
        <f>$K21*単位調整!$B$1*'雇用表(大分類）'!$N19</f>
        <v>2.9019713581950254E-2</v>
      </c>
      <c r="P21" s="124"/>
      <c r="Q21" s="318">
        <f>I21*各種係数!G15</f>
        <v>1.929925063098896E-3</v>
      </c>
      <c r="R21" s="319"/>
      <c r="S21" s="320">
        <f t="shared" si="1"/>
        <v>1.2852199474172859E-3</v>
      </c>
      <c r="T21" s="322">
        <f>$S$46*各種係数!H15</f>
        <v>7.5377448940383335E-4</v>
      </c>
      <c r="U21" s="320">
        <f>T21*各種係数!E15</f>
        <v>1.2856771631188853E-4</v>
      </c>
      <c r="V21" s="315">
        <v>1.8388993349466593E-3</v>
      </c>
      <c r="W21" s="306">
        <f>$V21*各種係数!$F15</f>
        <v>8.8312886993898191E-4</v>
      </c>
      <c r="X21" s="307">
        <f>$V21*各種係数!$G15</f>
        <v>4.7361555660090755E-4</v>
      </c>
      <c r="Y21" s="307">
        <f>$V21*単位調整!$B$1*'雇用表(大分類）'!$M19</f>
        <v>7.3478398833621769E-3</v>
      </c>
      <c r="Z21" s="308">
        <f>$V21*単位調整!$B$1*'雇用表(大分類）'!$N19</f>
        <v>7.1216173432377397E-3</v>
      </c>
      <c r="AA21" s="316"/>
      <c r="AB21" s="309">
        <f t="shared" si="2"/>
        <v>9.3321876477289265E-3</v>
      </c>
    </row>
    <row r="22" spans="1:28" ht="17.25" customHeight="1">
      <c r="A22" s="366" t="s">
        <v>18</v>
      </c>
      <c r="B22" s="367" t="s">
        <v>293</v>
      </c>
      <c r="C22" s="317">
        <f>需要振り分け!H25</f>
        <v>0</v>
      </c>
      <c r="D22" s="306">
        <f>C22*各種係数!$F16</f>
        <v>0</v>
      </c>
      <c r="E22" s="307">
        <f>C22*各種係数!$G16</f>
        <v>0</v>
      </c>
      <c r="F22" s="307">
        <f>C22*単位調整!$B$1*'雇用表(大分類）'!$M20</f>
        <v>0</v>
      </c>
      <c r="G22" s="308">
        <f>C22*単位調整!$B$1*'雇用表(大分類）'!$N20</f>
        <v>0</v>
      </c>
      <c r="H22" s="124"/>
      <c r="I22" s="309">
        <v>1.9241345653172131E-2</v>
      </c>
      <c r="J22" s="124"/>
      <c r="K22" s="309">
        <f t="shared" si="0"/>
        <v>1.9241345653172131E-2</v>
      </c>
      <c r="L22" s="306">
        <f>$K22*各種係数!$F16</f>
        <v>9.5114403858485401E-3</v>
      </c>
      <c r="M22" s="307">
        <f>$K22*各種係数!$G16</f>
        <v>5.6763775473174889E-3</v>
      </c>
      <c r="N22" s="307">
        <f>$K22*単位調整!$B$1*'雇用表(大分類）'!$M20</f>
        <v>8.5579380253867229E-2</v>
      </c>
      <c r="O22" s="308">
        <f>$K22*単位調整!$B$1*'雇用表(大分類）'!$N20</f>
        <v>8.3437567690386322E-2</v>
      </c>
      <c r="P22" s="124"/>
      <c r="Q22" s="318">
        <f>I22*各種係数!G16</f>
        <v>5.6763775473174889E-3</v>
      </c>
      <c r="R22" s="319"/>
      <c r="S22" s="320">
        <f t="shared" si="1"/>
        <v>3.7801434845194321E-3</v>
      </c>
      <c r="T22" s="322">
        <f>$S$46*各種係数!H16</f>
        <v>1.1795562428833334E-4</v>
      </c>
      <c r="U22" s="320">
        <f>T22*各種係数!E16</f>
        <v>3.6867298847804831E-5</v>
      </c>
      <c r="V22" s="315">
        <v>3.2487772389761943E-3</v>
      </c>
      <c r="W22" s="306">
        <f>$V22*各種係数!$F16</f>
        <v>1.6059454256687822E-3</v>
      </c>
      <c r="X22" s="307">
        <f>$V22*各種係数!$G16</f>
        <v>9.5841977520529293E-4</v>
      </c>
      <c r="Y22" s="307">
        <f>$V22*単位調整!$B$1*'雇用表(大分類）'!$M20</f>
        <v>1.4449526956479617E-2</v>
      </c>
      <c r="Z22" s="308">
        <f>$V22*単位調整!$B$1*'雇用表(大分類）'!$N20</f>
        <v>1.4087895705120498E-2</v>
      </c>
      <c r="AA22" s="316"/>
      <c r="AB22" s="309">
        <f t="shared" si="2"/>
        <v>2.2490122892148325E-2</v>
      </c>
    </row>
    <row r="23" spans="1:28" ht="17.25" customHeight="1">
      <c r="A23" s="366" t="s">
        <v>19</v>
      </c>
      <c r="B23" s="367" t="s">
        <v>294</v>
      </c>
      <c r="C23" s="317">
        <f>需要振り分け!H26</f>
        <v>0</v>
      </c>
      <c r="D23" s="306">
        <f>C23*各種係数!$F17</f>
        <v>0</v>
      </c>
      <c r="E23" s="307">
        <f>C23*各種係数!$G17</f>
        <v>0</v>
      </c>
      <c r="F23" s="307">
        <f>C23*単位調整!$B$1*'雇用表(大分類）'!$M21</f>
        <v>0</v>
      </c>
      <c r="G23" s="308">
        <f>C23*単位調整!$B$1*'雇用表(大分類）'!$N21</f>
        <v>0</v>
      </c>
      <c r="H23" s="124"/>
      <c r="I23" s="309">
        <v>4.539159942700371E-3</v>
      </c>
      <c r="J23" s="124"/>
      <c r="K23" s="309">
        <f t="shared" si="0"/>
        <v>4.539159942700371E-3</v>
      </c>
      <c r="L23" s="306">
        <f>$K23*各種係数!$F17</f>
        <v>2.0340081696432573E-3</v>
      </c>
      <c r="M23" s="307">
        <f>$K23*各種係数!$G17</f>
        <v>1.7869037379366719E-3</v>
      </c>
      <c r="N23" s="307">
        <f>$K23*単位調整!$B$1*'雇用表(大分類）'!$M21</f>
        <v>2.9723273194994376E-3</v>
      </c>
      <c r="O23" s="308">
        <f>$K23*単位調整!$B$1*'雇用表(大分類）'!$N21</f>
        <v>2.9574656829019401E-3</v>
      </c>
      <c r="P23" s="124"/>
      <c r="Q23" s="318">
        <f>I23*各種係数!G17</f>
        <v>1.7869037379366719E-3</v>
      </c>
      <c r="R23" s="319"/>
      <c r="S23" s="320">
        <f t="shared" si="1"/>
        <v>1.1899759073666361E-3</v>
      </c>
      <c r="T23" s="322">
        <f>$S$46*各種係数!H17</f>
        <v>2.467936061723E-3</v>
      </c>
      <c r="U23" s="320">
        <f>T23*各種係数!E17</f>
        <v>4.3095128943933226E-4</v>
      </c>
      <c r="V23" s="315">
        <v>3.6149706952245358E-3</v>
      </c>
      <c r="W23" s="306">
        <f>$V23*各種係数!$F17</f>
        <v>1.6198768097899197E-3</v>
      </c>
      <c r="X23" s="307">
        <f>$V23*各種係数!$G17</f>
        <v>1.4230837268063743E-3</v>
      </c>
      <c r="Y23" s="307">
        <f>$V23*単位調整!$B$1*'雇用表(大分類）'!$M21</f>
        <v>2.3671508147416324E-3</v>
      </c>
      <c r="Z23" s="308">
        <f>$V23*単位調整!$B$1*'雇用表(大分類）'!$N21</f>
        <v>2.355315060667924E-3</v>
      </c>
      <c r="AA23" s="316"/>
      <c r="AB23" s="309">
        <f t="shared" si="2"/>
        <v>8.1541306379249064E-3</v>
      </c>
    </row>
    <row r="24" spans="1:28" ht="17.25" customHeight="1">
      <c r="A24" s="366" t="s">
        <v>20</v>
      </c>
      <c r="B24" s="367" t="s">
        <v>53</v>
      </c>
      <c r="C24" s="317">
        <f>需要振り分け!H27</f>
        <v>0</v>
      </c>
      <c r="D24" s="306">
        <f>C24*各種係数!$F18</f>
        <v>0</v>
      </c>
      <c r="E24" s="307">
        <f>C24*各種係数!$G18</f>
        <v>0</v>
      </c>
      <c r="F24" s="307">
        <f>C24*単位調整!$B$1*'雇用表(大分類）'!$M22</f>
        <v>0</v>
      </c>
      <c r="G24" s="308">
        <f>C24*単位調整!$B$1*'雇用表(大分類）'!$N22</f>
        <v>0</v>
      </c>
      <c r="H24" s="124"/>
      <c r="I24" s="309">
        <v>1.524438216254057E-2</v>
      </c>
      <c r="J24" s="124"/>
      <c r="K24" s="309">
        <f t="shared" si="0"/>
        <v>1.524438216254057E-2</v>
      </c>
      <c r="L24" s="306">
        <f>$K24*各種係数!$F18</f>
        <v>5.7686204145636173E-3</v>
      </c>
      <c r="M24" s="307">
        <f>$K24*各種係数!$G18</f>
        <v>3.8802327790231649E-3</v>
      </c>
      <c r="N24" s="307">
        <f>$K24*単位調整!$B$1*'雇用表(大分類）'!$M22</f>
        <v>1.0192089143998623E-2</v>
      </c>
      <c r="O24" s="308">
        <f>$K24*単位調整!$B$1*'雇用表(大分類）'!$N22</f>
        <v>1.0120060245454464E-2</v>
      </c>
      <c r="P24" s="124"/>
      <c r="Q24" s="318">
        <f>I24*各種係数!G18</f>
        <v>3.8802327790231649E-3</v>
      </c>
      <c r="R24" s="319"/>
      <c r="S24" s="320">
        <f t="shared" si="1"/>
        <v>2.5840135783383174E-3</v>
      </c>
      <c r="T24" s="322">
        <f>$S$46*各種係数!H18</f>
        <v>2.4218953180491667E-3</v>
      </c>
      <c r="U24" s="320">
        <f>T24*各種係数!E18</f>
        <v>5.3596067226061635E-4</v>
      </c>
      <c r="V24" s="315">
        <v>3.7591051590168062E-3</v>
      </c>
      <c r="W24" s="306">
        <f>$V24*各種係数!$F18</f>
        <v>1.4224814446125015E-3</v>
      </c>
      <c r="X24" s="307">
        <f>$V24*各種係数!$G18</f>
        <v>9.5682480944712922E-4</v>
      </c>
      <c r="Y24" s="307">
        <f>$V24*単位調整!$B$1*'雇用表(大分類）'!$M22</f>
        <v>2.513262556255628E-3</v>
      </c>
      <c r="Z24" s="308">
        <f>$V24*単位調整!$B$1*'雇用表(大分類）'!$N22</f>
        <v>2.4955009834198992E-3</v>
      </c>
      <c r="AA24" s="316"/>
      <c r="AB24" s="309">
        <f t="shared" si="2"/>
        <v>1.9003487321557377E-2</v>
      </c>
    </row>
    <row r="25" spans="1:28" ht="17.25" customHeight="1">
      <c r="A25" s="366" t="s">
        <v>21</v>
      </c>
      <c r="B25" s="367" t="s">
        <v>29</v>
      </c>
      <c r="C25" s="317">
        <f>需要振り分け!H28</f>
        <v>0</v>
      </c>
      <c r="D25" s="306">
        <f>C25*各種係数!$F19</f>
        <v>0</v>
      </c>
      <c r="E25" s="307">
        <f>C25*各種係数!$G19</f>
        <v>0</v>
      </c>
      <c r="F25" s="307">
        <f>C25*単位調整!$B$1*'雇用表(大分類）'!$M23</f>
        <v>0</v>
      </c>
      <c r="G25" s="308">
        <f>C25*単位調整!$B$1*'雇用表(大分類）'!$N23</f>
        <v>0</v>
      </c>
      <c r="H25" s="124"/>
      <c r="I25" s="309">
        <v>2.6562925239677969E-3</v>
      </c>
      <c r="J25" s="124"/>
      <c r="K25" s="309">
        <f t="shared" si="0"/>
        <v>2.6562925239677969E-3</v>
      </c>
      <c r="L25" s="306">
        <f>$K25*各種係数!$F19</f>
        <v>8.6270308659445495E-4</v>
      </c>
      <c r="M25" s="307">
        <f>$K25*各種係数!$G19</f>
        <v>5.3379805039932256E-4</v>
      </c>
      <c r="N25" s="307">
        <f>$K25*単位調整!$B$1*'雇用表(大分類）'!$M23</f>
        <v>1.3416578525110813E-2</v>
      </c>
      <c r="O25" s="308">
        <f>$K25*単位調整!$B$1*'雇用表(大分類）'!$N23</f>
        <v>1.3381225222014341E-2</v>
      </c>
      <c r="P25" s="124"/>
      <c r="Q25" s="318">
        <f>I25*各種係数!G19</f>
        <v>5.3379805039932256E-4</v>
      </c>
      <c r="R25" s="319"/>
      <c r="S25" s="320">
        <f t="shared" si="1"/>
        <v>3.5547903666480939E-4</v>
      </c>
      <c r="T25" s="322">
        <f>$S$46*各種係数!H19</f>
        <v>9.8252088506001825E-2</v>
      </c>
      <c r="U25" s="320">
        <f>T25*各種係数!E19</f>
        <v>7.6038314306293682E-3</v>
      </c>
      <c r="V25" s="315">
        <v>8.414585513295084E-3</v>
      </c>
      <c r="W25" s="306">
        <f>$V25*各種係数!$F19</f>
        <v>2.7328650098706756E-3</v>
      </c>
      <c r="X25" s="307">
        <f>$V25*各種係数!$G19</f>
        <v>1.690961858073487E-3</v>
      </c>
      <c r="Y25" s="307">
        <f>$V25*単位調整!$B$1*'雇用表(大分類）'!$M23</f>
        <v>4.2500946818443117E-2</v>
      </c>
      <c r="Z25" s="308">
        <f>$V25*単位調整!$B$1*'雇用表(大分類）'!$N23</f>
        <v>4.2388954863717312E-2</v>
      </c>
      <c r="AA25" s="316"/>
      <c r="AB25" s="309">
        <f t="shared" si="2"/>
        <v>1.1070878037262881E-2</v>
      </c>
    </row>
    <row r="26" spans="1:28" ht="17.25" customHeight="1">
      <c r="A26" s="366" t="s">
        <v>56</v>
      </c>
      <c r="B26" s="367" t="s">
        <v>351</v>
      </c>
      <c r="C26" s="317">
        <f>需要振り分け!H29</f>
        <v>0</v>
      </c>
      <c r="D26" s="306">
        <f>C26*各種係数!$F20</f>
        <v>0</v>
      </c>
      <c r="E26" s="307">
        <f>C26*各種係数!$G20</f>
        <v>0</v>
      </c>
      <c r="F26" s="307">
        <f>C26*単位調整!$B$1*'雇用表(大分類）'!$M24</f>
        <v>0</v>
      </c>
      <c r="G26" s="308">
        <f>C26*単位調整!$B$1*'雇用表(大分類）'!$N24</f>
        <v>0</v>
      </c>
      <c r="H26" s="124"/>
      <c r="I26" s="309">
        <v>2.1224184166741464E-4</v>
      </c>
      <c r="J26" s="124"/>
      <c r="K26" s="309">
        <f t="shared" si="0"/>
        <v>2.1224184166741464E-4</v>
      </c>
      <c r="L26" s="306">
        <f>$K26*各種係数!$F20</f>
        <v>9.4983034732462127E-5</v>
      </c>
      <c r="M26" s="307">
        <f>$K26*各種係数!$G20</f>
        <v>9.0877184010132385E-5</v>
      </c>
      <c r="N26" s="307">
        <f>$K26*単位調整!$B$1*'雇用表(大分類）'!$M24</f>
        <v>1.9643738045414843E-2</v>
      </c>
      <c r="O26" s="308">
        <f>$K26*単位調整!$B$1*'雇用表(大分類）'!$N24</f>
        <v>1.8899169593529677E-2</v>
      </c>
      <c r="P26" s="124"/>
      <c r="Q26" s="318">
        <f>I26*各種係数!G20</f>
        <v>9.0877184010132385E-5</v>
      </c>
      <c r="R26" s="319"/>
      <c r="S26" s="320">
        <f t="shared" si="1"/>
        <v>6.051901801171037E-5</v>
      </c>
      <c r="T26" s="322">
        <f>$S$46*各種係数!H20</f>
        <v>0.16612375472150884</v>
      </c>
      <c r="U26" s="320">
        <f>T26*各種係数!E20</f>
        <v>2.9597060606899855E-3</v>
      </c>
      <c r="V26" s="315">
        <v>3.0072325559310407E-3</v>
      </c>
      <c r="W26" s="306">
        <f>$V26*各種係数!$F20</f>
        <v>1.3458047294754624E-3</v>
      </c>
      <c r="X26" s="307">
        <f>$V26*各種係数!$G20</f>
        <v>1.2876293580926074E-3</v>
      </c>
      <c r="Y26" s="307">
        <f>$V26*単位調整!$B$1*'雇用表(大分類）'!$M24</f>
        <v>0.27833007905633056</v>
      </c>
      <c r="Z26" s="308">
        <f>$V26*単位調整!$B$1*'雇用表(大分類）'!$N24</f>
        <v>0.26778036618615614</v>
      </c>
      <c r="AA26" s="316"/>
      <c r="AB26" s="309">
        <f t="shared" si="2"/>
        <v>3.2194743975984554E-3</v>
      </c>
    </row>
    <row r="27" spans="1:28" ht="17.25" customHeight="1">
      <c r="A27" s="366" t="s">
        <v>22</v>
      </c>
      <c r="B27" s="367" t="s">
        <v>39</v>
      </c>
      <c r="C27" s="317">
        <f>需要振り分け!H30</f>
        <v>0</v>
      </c>
      <c r="D27" s="306">
        <f>C27*各種係数!$F21</f>
        <v>0</v>
      </c>
      <c r="E27" s="307">
        <f>C27*各種係数!$G21</f>
        <v>0</v>
      </c>
      <c r="F27" s="307">
        <f>C27*単位調整!$B$1*'雇用表(大分類）'!$M25</f>
        <v>0</v>
      </c>
      <c r="G27" s="308">
        <f>C27*単位調整!$B$1*'雇用表(大分類）'!$N25</f>
        <v>0</v>
      </c>
      <c r="H27" s="124"/>
      <c r="I27" s="309">
        <v>5.7608492742031205E-2</v>
      </c>
      <c r="J27" s="124"/>
      <c r="K27" s="309">
        <f t="shared" si="0"/>
        <v>5.7608492742031205E-2</v>
      </c>
      <c r="L27" s="306">
        <f>$K27*各種係数!$F21</f>
        <v>1.3697889262259158E-2</v>
      </c>
      <c r="M27" s="307">
        <f>$K27*各種係数!$G21</f>
        <v>1.0268041864764783E-2</v>
      </c>
      <c r="N27" s="307">
        <f>$K27*単位調整!$B$1*'雇用表(大分類）'!$M25</f>
        <v>0.13579403834200016</v>
      </c>
      <c r="O27" s="308">
        <f>$K27*単位調整!$B$1*'雇用表(大分類）'!$N25</f>
        <v>0.13297021577237897</v>
      </c>
      <c r="P27" s="124"/>
      <c r="Q27" s="318">
        <f>I27*各種係数!G21</f>
        <v>1.0268041864764783E-2</v>
      </c>
      <c r="R27" s="319"/>
      <c r="S27" s="320">
        <f t="shared" si="1"/>
        <v>6.8379298646557033E-3</v>
      </c>
      <c r="T27" s="322">
        <f>$S$46*各種係数!H21</f>
        <v>9.7459502811186996E-2</v>
      </c>
      <c r="U27" s="320">
        <f>T27*各種係数!E21</f>
        <v>3.2948853077140641E-2</v>
      </c>
      <c r="V27" s="315">
        <v>4.7079148756926342E-2</v>
      </c>
      <c r="W27" s="306">
        <f>$V27*各種係数!$F21</f>
        <v>1.1194269031157873E-2</v>
      </c>
      <c r="X27" s="307">
        <f>$V27*各種係数!$G21</f>
        <v>8.3913091175341886E-3</v>
      </c>
      <c r="Y27" s="307">
        <f>$V27*単位調整!$B$1*'雇用表(大分類）'!$M25</f>
        <v>0.11097439677921653</v>
      </c>
      <c r="Z27" s="308">
        <f>$V27*単位調整!$B$1*'雇用表(大分類）'!$N25</f>
        <v>0.10866669601339927</v>
      </c>
      <c r="AA27" s="316"/>
      <c r="AB27" s="309">
        <f t="shared" si="2"/>
        <v>0.10468764149895754</v>
      </c>
    </row>
    <row r="28" spans="1:28" ht="17.25" customHeight="1">
      <c r="A28" s="366" t="s">
        <v>77</v>
      </c>
      <c r="B28" s="367" t="s">
        <v>27</v>
      </c>
      <c r="C28" s="317">
        <f>需要振り分け!H31</f>
        <v>0</v>
      </c>
      <c r="D28" s="306">
        <f>C28*各種係数!$F22</f>
        <v>0</v>
      </c>
      <c r="E28" s="307">
        <f>C28*各種係数!$G22</f>
        <v>0</v>
      </c>
      <c r="F28" s="307">
        <f>C28*単位調整!$B$1*'雇用表(大分類）'!$M26</f>
        <v>0</v>
      </c>
      <c r="G28" s="308">
        <f>C28*単位調整!$B$1*'雇用表(大分類）'!$N26</f>
        <v>0</v>
      </c>
      <c r="H28" s="124"/>
      <c r="I28" s="309">
        <v>0.3578052557599013</v>
      </c>
      <c r="J28" s="124"/>
      <c r="K28" s="309">
        <f t="shared" si="0"/>
        <v>0.3578052557599013</v>
      </c>
      <c r="L28" s="306">
        <f>$K28*各種係数!$F22</f>
        <v>0.17527823441804058</v>
      </c>
      <c r="M28" s="307">
        <f>$K28*各種係数!$G22</f>
        <v>9.9729246426413384E-2</v>
      </c>
      <c r="N28" s="307">
        <f>$K28*単位調整!$B$1*'雇用表(大分類）'!$M26</f>
        <v>2.4282135405154448</v>
      </c>
      <c r="O28" s="308">
        <f>$K28*単位調整!$B$1*'雇用表(大分類）'!$N26</f>
        <v>2.0622434795788411</v>
      </c>
      <c r="P28" s="124"/>
      <c r="Q28" s="318">
        <f>I28*各種係数!G22</f>
        <v>9.9729246426413384E-2</v>
      </c>
      <c r="R28" s="319"/>
      <c r="S28" s="320">
        <f t="shared" si="1"/>
        <v>6.641398637639874E-2</v>
      </c>
      <c r="T28" s="322">
        <f>$S$46*各種係数!H22</f>
        <v>0.10227133127812332</v>
      </c>
      <c r="U28" s="320">
        <f>T28*各種係数!E22</f>
        <v>4.7603881369332107E-2</v>
      </c>
      <c r="V28" s="315">
        <v>8.0421987410355542E-2</v>
      </c>
      <c r="W28" s="306">
        <f>$V28*各種係数!$F22</f>
        <v>3.9396358032079949E-2</v>
      </c>
      <c r="X28" s="307">
        <f>$V28*各種係数!$G22</f>
        <v>2.2415613162293017E-2</v>
      </c>
      <c r="Y28" s="307">
        <f>$V28*単位調整!$B$1*'雇用表(大分類）'!$M26</f>
        <v>0.54577666381744872</v>
      </c>
      <c r="Z28" s="308">
        <f>$V28*単位調整!$B$1*'雇用表(大分類）'!$N26</f>
        <v>0.46351951650220524</v>
      </c>
      <c r="AA28" s="316"/>
      <c r="AB28" s="309">
        <f t="shared" si="2"/>
        <v>0.43822724317025685</v>
      </c>
    </row>
    <row r="29" spans="1:28" ht="17.25" customHeight="1">
      <c r="A29" s="366" t="s">
        <v>80</v>
      </c>
      <c r="B29" s="367" t="s">
        <v>30</v>
      </c>
      <c r="C29" s="317">
        <f>需要振り分け!H32</f>
        <v>0</v>
      </c>
      <c r="D29" s="306">
        <f>C29*各種係数!$F23</f>
        <v>0</v>
      </c>
      <c r="E29" s="307">
        <f>C29*各種係数!$G23</f>
        <v>0</v>
      </c>
      <c r="F29" s="307">
        <f>C29*単位調整!$B$1*'雇用表(大分類）'!$M27</f>
        <v>0</v>
      </c>
      <c r="G29" s="308">
        <f>C29*単位調整!$B$1*'雇用表(大分類）'!$N27</f>
        <v>0</v>
      </c>
      <c r="H29" s="124"/>
      <c r="I29" s="309">
        <v>0.23744680818244451</v>
      </c>
      <c r="J29" s="124"/>
      <c r="K29" s="309">
        <f t="shared" si="0"/>
        <v>0.23744680818244451</v>
      </c>
      <c r="L29" s="306">
        <f>$K29*各種係数!$F23</f>
        <v>0.1216829429982247</v>
      </c>
      <c r="M29" s="307">
        <f>$K29*各種係数!$G23</f>
        <v>8.9688117327679479E-2</v>
      </c>
      <c r="N29" s="307">
        <f>$K29*単位調整!$B$1*'雇用表(大分類）'!$M27</f>
        <v>1.8839391870019395</v>
      </c>
      <c r="O29" s="308">
        <f>$K29*単位調整!$B$1*'雇用表(大分類）'!$N27</f>
        <v>1.4764475104861552</v>
      </c>
      <c r="P29" s="124"/>
      <c r="Q29" s="318">
        <f>I29*各種係数!G23</f>
        <v>8.9688117327679479E-2</v>
      </c>
      <c r="R29" s="319"/>
      <c r="S29" s="320">
        <f t="shared" si="1"/>
        <v>5.9727167463563227E-2</v>
      </c>
      <c r="T29" s="322">
        <f>$S$46*各種係数!H23</f>
        <v>0</v>
      </c>
      <c r="U29" s="320">
        <f>T29*各種係数!E23</f>
        <v>0</v>
      </c>
      <c r="V29" s="315">
        <v>8.8645175998128573E-2</v>
      </c>
      <c r="W29" s="306">
        <f>$V29*各種係数!$F23</f>
        <v>4.5427462178223445E-2</v>
      </c>
      <c r="X29" s="307">
        <f>$V29*各種係数!$G23</f>
        <v>3.3482947217989854E-2</v>
      </c>
      <c r="Y29" s="307">
        <f>$V29*単位調整!$B$1*'雇用表(大分類）'!$M27</f>
        <v>0.70332434484964945</v>
      </c>
      <c r="Z29" s="308">
        <f>$V29*単位調整!$B$1*'雇用表(大分類）'!$N27</f>
        <v>0.55119692035818457</v>
      </c>
      <c r="AA29" s="316"/>
      <c r="AB29" s="309">
        <f t="shared" si="2"/>
        <v>0.32609198418057306</v>
      </c>
    </row>
    <row r="30" spans="1:28" ht="17.25" customHeight="1">
      <c r="A30" s="366" t="s">
        <v>269</v>
      </c>
      <c r="B30" s="367" t="s">
        <v>40</v>
      </c>
      <c r="C30" s="317">
        <f>需要振り分け!H33</f>
        <v>0</v>
      </c>
      <c r="D30" s="306">
        <f>C30*各種係数!$F24</f>
        <v>0</v>
      </c>
      <c r="E30" s="307">
        <f>C30*各種係数!$G24</f>
        <v>0</v>
      </c>
      <c r="F30" s="307">
        <f>C30*単位調整!$B$1*'雇用表(大分類）'!$M28</f>
        <v>0</v>
      </c>
      <c r="G30" s="308">
        <f>C30*単位調整!$B$1*'雇用表(大分類）'!$N28</f>
        <v>0</v>
      </c>
      <c r="H30" s="124"/>
      <c r="I30" s="309">
        <v>1.0054426441416715</v>
      </c>
      <c r="J30" s="124"/>
      <c r="K30" s="309">
        <f t="shared" si="0"/>
        <v>1.0054426441416715</v>
      </c>
      <c r="L30" s="306">
        <f>$K30*各種係数!$F24</f>
        <v>0.46654515150729209</v>
      </c>
      <c r="M30" s="307">
        <f>$K30*各種係数!$G24</f>
        <v>9.0067933303228265E-2</v>
      </c>
      <c r="N30" s="307">
        <f>$K30*単位調整!$B$1*'雇用表(大分類）'!$M28</f>
        <v>1.2706320313987862</v>
      </c>
      <c r="O30" s="308">
        <f>$K30*単位調整!$B$1*'雇用表(大分類）'!$N28</f>
        <v>1.2500688697308353</v>
      </c>
      <c r="P30" s="124"/>
      <c r="Q30" s="318">
        <f>I30*各種係数!G24</f>
        <v>9.0067933303228265E-2</v>
      </c>
      <c r="R30" s="319"/>
      <c r="S30" s="320">
        <f t="shared" si="1"/>
        <v>5.9980103226436439E-2</v>
      </c>
      <c r="T30" s="322">
        <f>$S$46*各種係数!H24</f>
        <v>0.31248613735458347</v>
      </c>
      <c r="U30" s="320">
        <f>T30*各種係数!E24</f>
        <v>0.18482563327116552</v>
      </c>
      <c r="V30" s="315">
        <v>0.29772883539013395</v>
      </c>
      <c r="W30" s="306">
        <f>$V30*各種係数!$F24</f>
        <v>0.13815203226610653</v>
      </c>
      <c r="X30" s="307">
        <f>$V30*各種係数!$G24</f>
        <v>2.6670661966261236E-2</v>
      </c>
      <c r="Y30" s="307">
        <f>$V30*単位調整!$B$1*'雇用表(大分類）'!$M28</f>
        <v>0.37625596758004226</v>
      </c>
      <c r="Z30" s="308">
        <f>$V30*単位調整!$B$1*'雇用表(大分類）'!$N28</f>
        <v>0.37016686223822093</v>
      </c>
      <c r="AA30" s="316"/>
      <c r="AB30" s="309">
        <f t="shared" si="2"/>
        <v>1.3031714795318055</v>
      </c>
    </row>
    <row r="31" spans="1:28" ht="17.25" customHeight="1">
      <c r="A31" s="366" t="s">
        <v>270</v>
      </c>
      <c r="B31" s="367" t="s">
        <v>295</v>
      </c>
      <c r="C31" s="317">
        <f>需要振り分け!H34</f>
        <v>0</v>
      </c>
      <c r="D31" s="306">
        <f>C31*各種係数!$F25</f>
        <v>0</v>
      </c>
      <c r="E31" s="307">
        <f>C31*各種係数!$G25</f>
        <v>0</v>
      </c>
      <c r="F31" s="307">
        <f>C31*単位調整!$B$1*'雇用表(大分類）'!$M29</f>
        <v>0</v>
      </c>
      <c r="G31" s="308">
        <f>C31*単位調整!$B$1*'雇用表(大分類）'!$N29</f>
        <v>0</v>
      </c>
      <c r="H31" s="124"/>
      <c r="I31" s="309">
        <v>0.22691868228675288</v>
      </c>
      <c r="J31" s="124"/>
      <c r="K31" s="309">
        <f t="shared" si="0"/>
        <v>0.22691868228675288</v>
      </c>
      <c r="L31" s="306">
        <f>$K31*各種係数!$F25</f>
        <v>0.12300395597558654</v>
      </c>
      <c r="M31" s="307">
        <f>$K31*各種係数!$G25</f>
        <v>2.9432314866644705E-2</v>
      </c>
      <c r="N31" s="307">
        <f>$K31*単位調整!$B$1*'雇用表(大分類）'!$M29</f>
        <v>0.286590495238989</v>
      </c>
      <c r="O31" s="308">
        <f>$K31*単位調整!$B$1*'雇用表(大分類）'!$N29</f>
        <v>0.28223407077281548</v>
      </c>
      <c r="P31" s="124"/>
      <c r="Q31" s="318">
        <f>I31*各種係数!G25</f>
        <v>2.9432314866644705E-2</v>
      </c>
      <c r="R31" s="319"/>
      <c r="S31" s="320">
        <f t="shared" si="1"/>
        <v>1.9600241941279833E-2</v>
      </c>
      <c r="T31" s="322">
        <f>$S$46*各種係数!H25</f>
        <v>0.15730714255897665</v>
      </c>
      <c r="U31" s="320">
        <f>T31*各種係数!E25</f>
        <v>0.15730714255897665</v>
      </c>
      <c r="V31" s="315">
        <v>0.19821720654648689</v>
      </c>
      <c r="W31" s="306">
        <f>$V31*各種係数!$F25</f>
        <v>0.10744598153816781</v>
      </c>
      <c r="X31" s="307">
        <f>$V31*各種係数!$G25</f>
        <v>2.5709611814555864E-2</v>
      </c>
      <c r="Y31" s="307">
        <f>$V31*単位調整!$B$1*'雇用表(大分類）'!$M29</f>
        <v>0.25034151801243276</v>
      </c>
      <c r="Z31" s="308">
        <f>$V31*単位調整!$B$1*'雇用表(大分類）'!$N29</f>
        <v>0.24653610948672805</v>
      </c>
      <c r="AA31" s="316"/>
      <c r="AB31" s="309">
        <f t="shared" si="2"/>
        <v>0.42513588883323977</v>
      </c>
    </row>
    <row r="32" spans="1:28" ht="17.25" customHeight="1">
      <c r="A32" s="366" t="s">
        <v>271</v>
      </c>
      <c r="B32" s="367" t="s">
        <v>296</v>
      </c>
      <c r="C32" s="317">
        <f>需要振り分け!H35</f>
        <v>0</v>
      </c>
      <c r="D32" s="306">
        <f>C32*各種係数!$F26</f>
        <v>0</v>
      </c>
      <c r="E32" s="307">
        <f>C32*各種係数!$G26</f>
        <v>0</v>
      </c>
      <c r="F32" s="307">
        <f>C32*単位調整!$B$1*'雇用表(大分類）'!$M30</f>
        <v>0</v>
      </c>
      <c r="G32" s="308">
        <f>C32*単位調整!$B$1*'雇用表(大分類）'!$N30</f>
        <v>0</v>
      </c>
      <c r="H32" s="124"/>
      <c r="I32" s="309">
        <v>0.20015453505321509</v>
      </c>
      <c r="J32" s="124"/>
      <c r="K32" s="309">
        <f t="shared" si="0"/>
        <v>0.20015453505321509</v>
      </c>
      <c r="L32" s="306">
        <f>$K32*各種係数!$F26</f>
        <v>0.13754631409384119</v>
      </c>
      <c r="M32" s="307">
        <f>$K32*各種係数!$G26</f>
        <v>9.6375215593037092E-2</v>
      </c>
      <c r="N32" s="307">
        <f>$K32*単位調整!$B$1*'雇用表(大分類）'!$M30</f>
        <v>1.131007943108348</v>
      </c>
      <c r="O32" s="308">
        <f>$K32*単位調整!$B$1*'雇用表(大分類）'!$N30</f>
        <v>1.1133741360299374</v>
      </c>
      <c r="P32" s="124"/>
      <c r="Q32" s="318">
        <f>I32*各種係数!G26</f>
        <v>9.6375215593037092E-2</v>
      </c>
      <c r="R32" s="319"/>
      <c r="S32" s="320">
        <f t="shared" si="1"/>
        <v>6.4180393262484689E-2</v>
      </c>
      <c r="T32" s="322">
        <f>$S$46*各種係数!H26</f>
        <v>4.8939027513201831E-2</v>
      </c>
      <c r="U32" s="320">
        <f>T32*各種係数!E26</f>
        <v>4.8328442027980943E-2</v>
      </c>
      <c r="V32" s="315">
        <v>0.10109794237582027</v>
      </c>
      <c r="W32" s="306">
        <f>$V32*各種係数!$F26</f>
        <v>6.9474565403019911E-2</v>
      </c>
      <c r="X32" s="307">
        <f>$V32*各種係数!$G26</f>
        <v>4.8679066851478825E-2</v>
      </c>
      <c r="Y32" s="307">
        <f>$V32*単位調整!$B$1*'雇用表(大分類）'!$M30</f>
        <v>0.57127147195821726</v>
      </c>
      <c r="Z32" s="308">
        <f>$V32*単位調整!$B$1*'雇用表(大分類）'!$N30</f>
        <v>0.56236464598295022</v>
      </c>
      <c r="AA32" s="316"/>
      <c r="AB32" s="309">
        <f t="shared" si="2"/>
        <v>0.30125247742903538</v>
      </c>
    </row>
    <row r="33" spans="1:28" ht="17.25" customHeight="1">
      <c r="A33" s="366" t="s">
        <v>272</v>
      </c>
      <c r="B33" s="367" t="s">
        <v>41</v>
      </c>
      <c r="C33" s="317">
        <f>需要振り分け!H36</f>
        <v>0</v>
      </c>
      <c r="D33" s="306">
        <f>C33*各種係数!$F27</f>
        <v>0</v>
      </c>
      <c r="E33" s="307">
        <f>C33*各種係数!$G27</f>
        <v>0</v>
      </c>
      <c r="F33" s="307">
        <f>C33*単位調整!$B$1*'雇用表(大分類）'!$M31</f>
        <v>0</v>
      </c>
      <c r="G33" s="308">
        <f>C33*単位調整!$B$1*'雇用表(大分類）'!$N31</f>
        <v>0</v>
      </c>
      <c r="H33" s="124"/>
      <c r="I33" s="309">
        <v>5.2825924512700118</v>
      </c>
      <c r="J33" s="124"/>
      <c r="K33" s="309">
        <f t="shared" si="0"/>
        <v>5.2825924512700118</v>
      </c>
      <c r="L33" s="306">
        <f>$K33*各種係数!$F27</f>
        <v>3.7165376421717431</v>
      </c>
      <c r="M33" s="307">
        <f>$K33*各種係数!$G27</f>
        <v>2.3776708064579526</v>
      </c>
      <c r="N33" s="307">
        <f>$K33*単位調整!$B$1*'雇用表(大分類）'!$M31</f>
        <v>70.94593619126212</v>
      </c>
      <c r="O33" s="308">
        <f>$K33*単位調整!$B$1*'雇用表(大分類）'!$N31</f>
        <v>64.923154601714003</v>
      </c>
      <c r="P33" s="124"/>
      <c r="Q33" s="318">
        <f>I33*各種係数!G27</f>
        <v>2.3776708064579526</v>
      </c>
      <c r="R33" s="319"/>
      <c r="S33" s="320">
        <f t="shared" si="1"/>
        <v>1.583393058767129</v>
      </c>
      <c r="T33" s="322">
        <f>$S$46*各種係数!H27</f>
        <v>2.125767342771292</v>
      </c>
      <c r="U33" s="320">
        <f>T33*各種係数!E27</f>
        <v>1.6525201322899983</v>
      </c>
      <c r="V33" s="315">
        <v>1.8343641437572047</v>
      </c>
      <c r="W33" s="306">
        <f>$V33*各種係数!$F27</f>
        <v>1.2905563797723536</v>
      </c>
      <c r="X33" s="307">
        <f>$V33*各種係数!$G27</f>
        <v>0.82563894778143887</v>
      </c>
      <c r="Y33" s="307">
        <f>$V33*単位調整!$B$1*'雇用表(大分類）'!$M31</f>
        <v>24.63576031939585</v>
      </c>
      <c r="Z33" s="308">
        <f>$V33*単位調整!$B$1*'雇用表(大分類）'!$N31</f>
        <v>22.544367751170757</v>
      </c>
      <c r="AA33" s="316"/>
      <c r="AB33" s="309">
        <f t="shared" si="2"/>
        <v>7.1169565950272169</v>
      </c>
    </row>
    <row r="34" spans="1:28" ht="17.25" customHeight="1">
      <c r="A34" s="366" t="s">
        <v>273</v>
      </c>
      <c r="B34" s="367" t="s">
        <v>42</v>
      </c>
      <c r="C34" s="317">
        <f>需要振り分け!H37</f>
        <v>0</v>
      </c>
      <c r="D34" s="306">
        <f>C34*各種係数!$F28</f>
        <v>0</v>
      </c>
      <c r="E34" s="307">
        <f>C34*各種係数!$G28</f>
        <v>0</v>
      </c>
      <c r="F34" s="307">
        <f>C34*単位調整!$B$1*'雇用表(大分類）'!$M32</f>
        <v>0</v>
      </c>
      <c r="G34" s="308">
        <f>C34*単位調整!$B$1*'雇用表(大分類）'!$N32</f>
        <v>0</v>
      </c>
      <c r="H34" s="124"/>
      <c r="I34" s="309">
        <v>1.4011975983972706</v>
      </c>
      <c r="J34" s="124"/>
      <c r="K34" s="309">
        <f t="shared" si="0"/>
        <v>1.4011975983972706</v>
      </c>
      <c r="L34" s="306">
        <f>$K34*各種係数!$F28</f>
        <v>0.95516352420309314</v>
      </c>
      <c r="M34" s="307">
        <f>$K34*各種係数!$G28</f>
        <v>0.62774056908773135</v>
      </c>
      <c r="N34" s="307">
        <f>$K34*単位調整!$B$1*'雇用表(大分類）'!$M32</f>
        <v>6.8809065273343855</v>
      </c>
      <c r="O34" s="308">
        <f>$K34*単位調整!$B$1*'雇用表(大分類）'!$N32</f>
        <v>6.7338532188536613</v>
      </c>
      <c r="P34" s="124"/>
      <c r="Q34" s="318">
        <f>I34*各種係数!G28</f>
        <v>0.62774056908773135</v>
      </c>
      <c r="R34" s="319"/>
      <c r="S34" s="320">
        <f t="shared" si="1"/>
        <v>0.41803939262759282</v>
      </c>
      <c r="T34" s="322">
        <f>$S$46*各種係数!H28</f>
        <v>0.82216211635009828</v>
      </c>
      <c r="U34" s="320">
        <f>T34*各種係数!E28</f>
        <v>0.73436182111777215</v>
      </c>
      <c r="V34" s="315">
        <v>1.0942424653960188</v>
      </c>
      <c r="W34" s="306">
        <f>$V34*各種係数!$F28</f>
        <v>0.74591941263377082</v>
      </c>
      <c r="X34" s="307">
        <f>$V34*各種係数!$G28</f>
        <v>0.49022378337884326</v>
      </c>
      <c r="Y34" s="307">
        <f>$V34*単位調整!$B$1*'雇用表(大分類）'!$M32</f>
        <v>5.3735319923772735</v>
      </c>
      <c r="Z34" s="308">
        <f>$V34*単位調整!$B$1*'雇用表(大分類）'!$N32</f>
        <v>5.2586931038431759</v>
      </c>
      <c r="AA34" s="316"/>
      <c r="AB34" s="309">
        <f t="shared" si="2"/>
        <v>2.4954400637932892</v>
      </c>
    </row>
    <row r="35" spans="1:28" ht="17.25" customHeight="1">
      <c r="A35" s="366" t="s">
        <v>274</v>
      </c>
      <c r="B35" s="367" t="s">
        <v>43</v>
      </c>
      <c r="C35" s="317">
        <f>需要振り分け!H38</f>
        <v>0</v>
      </c>
      <c r="D35" s="306">
        <f>C35*各種係数!$F29</f>
        <v>0</v>
      </c>
      <c r="E35" s="307">
        <f>C35*各種係数!$G29</f>
        <v>0</v>
      </c>
      <c r="F35" s="307">
        <f>C35*単位調整!$B$1*'雇用表(大分類）'!$M33</f>
        <v>0</v>
      </c>
      <c r="G35" s="308">
        <f>C35*単位調整!$B$1*'雇用表(大分類）'!$N33</f>
        <v>0</v>
      </c>
      <c r="H35" s="124"/>
      <c r="I35" s="309">
        <v>0.63825001770237499</v>
      </c>
      <c r="J35" s="124"/>
      <c r="K35" s="309">
        <f t="shared" si="0"/>
        <v>0.63825001770237499</v>
      </c>
      <c r="L35" s="306">
        <f>$K35*各種係数!$F29</f>
        <v>0.54341783004984334</v>
      </c>
      <c r="M35" s="307">
        <f>$K35*各種係数!$G29</f>
        <v>3.7428960281607332E-2</v>
      </c>
      <c r="N35" s="307">
        <f>$K35*単位調整!$B$1*'雇用表(大分類）'!$M33</f>
        <v>0.8936342248642658</v>
      </c>
      <c r="O35" s="308">
        <f>$K35*単位調整!$B$1*'雇用表(大分類）'!$N33</f>
        <v>0.71951677353615517</v>
      </c>
      <c r="P35" s="124"/>
      <c r="Q35" s="318">
        <f>I35*各種係数!G29</f>
        <v>3.7428960281607332E-2</v>
      </c>
      <c r="R35" s="319"/>
      <c r="S35" s="320">
        <f t="shared" si="1"/>
        <v>2.4925551403415305E-2</v>
      </c>
      <c r="T35" s="322">
        <f>$S$46*各種係数!H29</f>
        <v>3.7423187334817936</v>
      </c>
      <c r="U35" s="320">
        <f>T35*各種係数!E29</f>
        <v>2.8324125188622289</v>
      </c>
      <c r="V35" s="315">
        <v>3.0615487039842857</v>
      </c>
      <c r="W35" s="306">
        <f>$V35*各種係数!$F29</f>
        <v>2.6066590006533419</v>
      </c>
      <c r="X35" s="307">
        <f>$V35*各種係数!$G29</f>
        <v>0.17953871000920119</v>
      </c>
      <c r="Y35" s="307">
        <f>$V35*単位調整!$B$1*'雇用表(大分類）'!$M33</f>
        <v>4.2865720753414625</v>
      </c>
      <c r="Z35" s="308">
        <f>$V35*単位調整!$B$1*'雇用表(大分類）'!$N33</f>
        <v>3.4513679348486663</v>
      </c>
      <c r="AA35" s="316"/>
      <c r="AB35" s="309">
        <f t="shared" si="2"/>
        <v>3.6997987216866606</v>
      </c>
    </row>
    <row r="36" spans="1:28" ht="17.25" customHeight="1">
      <c r="A36" s="366" t="s">
        <v>83</v>
      </c>
      <c r="B36" s="367" t="s">
        <v>297</v>
      </c>
      <c r="C36" s="317">
        <f>需要振り分け!H39</f>
        <v>0</v>
      </c>
      <c r="D36" s="306">
        <f>C36*各種係数!$F30</f>
        <v>0</v>
      </c>
      <c r="E36" s="307">
        <f>C36*各種係数!$G30</f>
        <v>0</v>
      </c>
      <c r="F36" s="307">
        <f>C36*単位調整!$B$1*'雇用表(大分類）'!$M34</f>
        <v>0</v>
      </c>
      <c r="G36" s="308">
        <f>C36*単位調整!$B$1*'雇用表(大分類）'!$N34</f>
        <v>0</v>
      </c>
      <c r="H36" s="124"/>
      <c r="I36" s="309">
        <v>5.3816530818545871</v>
      </c>
      <c r="J36" s="124"/>
      <c r="K36" s="309">
        <f t="shared" si="0"/>
        <v>5.3816530818545871</v>
      </c>
      <c r="L36" s="306">
        <f>$K36*各種係数!$F30</f>
        <v>2.9360053685386096</v>
      </c>
      <c r="M36" s="307">
        <f>$K36*各種係数!$G30</f>
        <v>2.072706085664116</v>
      </c>
      <c r="N36" s="307">
        <f>$K36*単位調整!$B$1*'雇用表(大分類）'!$M34</f>
        <v>41.767686180933353</v>
      </c>
      <c r="O36" s="308">
        <f>$K36*単位調整!$B$1*'雇用表(大分類）'!$N34</f>
        <v>40.542469462924863</v>
      </c>
      <c r="P36" s="124"/>
      <c r="Q36" s="318">
        <f>I36*各種係数!G30</f>
        <v>2.072706085664116</v>
      </c>
      <c r="R36" s="319"/>
      <c r="S36" s="320">
        <f t="shared" si="1"/>
        <v>1.3803039596528712</v>
      </c>
      <c r="T36" s="322">
        <f>$S$46*各種係数!H30</f>
        <v>0.43404245219982168</v>
      </c>
      <c r="U36" s="320">
        <f>T36*各種係数!E30</f>
        <v>0.39595761671690982</v>
      </c>
      <c r="V36" s="315">
        <v>0.72625368027224935</v>
      </c>
      <c r="W36" s="306">
        <f>$V36*各種係数!$F30</f>
        <v>0.39621370455663674</v>
      </c>
      <c r="X36" s="307">
        <f>$V36*各種係数!$G30</f>
        <v>0.27971153099996982</v>
      </c>
      <c r="Y36" s="307">
        <f>$V36*単位調整!$B$1*'雇用表(大分類）'!$M34</f>
        <v>5.6365461214206984</v>
      </c>
      <c r="Z36" s="308">
        <f>$V36*単位調整!$B$1*'雇用表(大分類）'!$N34</f>
        <v>5.4712032171028842</v>
      </c>
      <c r="AA36" s="316"/>
      <c r="AB36" s="309">
        <f t="shared" si="2"/>
        <v>6.1079067621268361</v>
      </c>
    </row>
    <row r="37" spans="1:28" ht="17.25" customHeight="1">
      <c r="A37" s="366" t="s">
        <v>275</v>
      </c>
      <c r="B37" s="367" t="s">
        <v>54</v>
      </c>
      <c r="C37" s="317">
        <f>需要振り分け!H40</f>
        <v>0</v>
      </c>
      <c r="D37" s="306">
        <f>C37*各種係数!$F31</f>
        <v>0</v>
      </c>
      <c r="E37" s="307">
        <f>C37*各種係数!$G31</f>
        <v>0</v>
      </c>
      <c r="F37" s="307">
        <f>C37*単位調整!$B$1*'雇用表(大分類）'!$M35</f>
        <v>0</v>
      </c>
      <c r="G37" s="308">
        <f>C37*単位調整!$B$1*'雇用表(大分類）'!$N35</f>
        <v>0</v>
      </c>
      <c r="H37" s="124"/>
      <c r="I37" s="309">
        <v>0.65625166037818583</v>
      </c>
      <c r="J37" s="124"/>
      <c r="K37" s="309">
        <f t="shared" si="0"/>
        <v>0.65625166037818583</v>
      </c>
      <c r="L37" s="306">
        <f>$K37*各種係数!$F31</f>
        <v>0.3771941211747476</v>
      </c>
      <c r="M37" s="307">
        <f>$K37*各種係数!$G31</f>
        <v>0.15988786723286694</v>
      </c>
      <c r="N37" s="307">
        <f>$K37*単位調整!$B$1*'雇用表(大分類）'!$M35</f>
        <v>2.038917950804275</v>
      </c>
      <c r="O37" s="308">
        <f>$K37*単位調整!$B$1*'雇用表(大分類）'!$N35</f>
        <v>1.8674512525032165</v>
      </c>
      <c r="P37" s="124"/>
      <c r="Q37" s="318">
        <f>I37*各種係数!G31</f>
        <v>0.15988786723286694</v>
      </c>
      <c r="R37" s="319"/>
      <c r="S37" s="320">
        <f t="shared" si="1"/>
        <v>0.10647619446307857</v>
      </c>
      <c r="T37" s="322">
        <f>$S$46*各種係数!H31</f>
        <v>0.84447551544531263</v>
      </c>
      <c r="U37" s="320">
        <f>T37*各種係数!E31</f>
        <v>0.43263705207789588</v>
      </c>
      <c r="V37" s="315">
        <v>0.63101363894736995</v>
      </c>
      <c r="W37" s="306">
        <f>$V37*各種係数!$F31</f>
        <v>0.36268804996983811</v>
      </c>
      <c r="X37" s="307">
        <f>$V37*各種係数!$G31</f>
        <v>0.15373892519830493</v>
      </c>
      <c r="Y37" s="307">
        <f>$V37*単位調整!$B$1*'雇用表(大分類）'!$M35</f>
        <v>1.9605055702421912</v>
      </c>
      <c r="Z37" s="308">
        <f>$V37*単位調整!$B$1*'雇用表(大分類）'!$N35</f>
        <v>1.7956331108096479</v>
      </c>
      <c r="AA37" s="316"/>
      <c r="AB37" s="309">
        <f t="shared" si="2"/>
        <v>1.2872652993255558</v>
      </c>
    </row>
    <row r="38" spans="1:28" ht="17.25" customHeight="1">
      <c r="A38" s="366" t="s">
        <v>276</v>
      </c>
      <c r="B38" s="367" t="s">
        <v>44</v>
      </c>
      <c r="C38" s="317">
        <f>需要振り分け!H41</f>
        <v>0</v>
      </c>
      <c r="D38" s="306">
        <f>C38*各種係数!$F32</f>
        <v>0</v>
      </c>
      <c r="E38" s="307">
        <f>C38*各種係数!$G32</f>
        <v>0</v>
      </c>
      <c r="F38" s="307">
        <f>C38*単位調整!$B$1*'雇用表(大分類）'!$M36</f>
        <v>0</v>
      </c>
      <c r="G38" s="308">
        <f>C38*単位調整!$B$1*'雇用表(大分類）'!$N36</f>
        <v>0</v>
      </c>
      <c r="H38" s="124"/>
      <c r="I38" s="309">
        <v>7.3130970626674355E-2</v>
      </c>
      <c r="J38" s="124"/>
      <c r="K38" s="309">
        <f t="shared" si="0"/>
        <v>7.3130970626674355E-2</v>
      </c>
      <c r="L38" s="306">
        <f>$K38*各種係数!$F32</f>
        <v>5.2951142612371889E-2</v>
      </c>
      <c r="M38" s="307">
        <f>$K38*各種係数!$G32</f>
        <v>2.5231579359220099E-2</v>
      </c>
      <c r="N38" s="307">
        <f>$K38*単位調整!$B$1*'雇用表(大分類）'!$M36</f>
        <v>0.37716353626536758</v>
      </c>
      <c r="O38" s="308">
        <f>$K38*単位調整!$B$1*'雇用表(大分類）'!$N36</f>
        <v>0.37716353626536758</v>
      </c>
      <c r="P38" s="124"/>
      <c r="Q38" s="318">
        <f>I38*各種係数!G32</f>
        <v>2.5231579359220099E-2</v>
      </c>
      <c r="R38" s="319"/>
      <c r="S38" s="320">
        <f t="shared" si="1"/>
        <v>1.6802791837545145E-2</v>
      </c>
      <c r="T38" s="322">
        <f>$S$46*各種係数!H32</f>
        <v>5.6874016509682171E-2</v>
      </c>
      <c r="U38" s="320">
        <f>T38*各種係数!E32</f>
        <v>5.6874016509682171E-2</v>
      </c>
      <c r="V38" s="315">
        <v>6.3118075648631464E-2</v>
      </c>
      <c r="W38" s="306">
        <f>$V38*各種係数!$F32</f>
        <v>4.5701215182150361E-2</v>
      </c>
      <c r="X38" s="307">
        <f>$V38*各種係数!$G32</f>
        <v>2.177693966157775E-2</v>
      </c>
      <c r="Y38" s="307">
        <f>$V38*単位調整!$B$1*'雇用表(大分類）'!$M36</f>
        <v>0.32552332356463626</v>
      </c>
      <c r="Z38" s="308">
        <f>$V38*単位調整!$B$1*'雇用表(大分類）'!$N36</f>
        <v>0.32552332356463626</v>
      </c>
      <c r="AA38" s="316"/>
      <c r="AB38" s="309">
        <f t="shared" si="2"/>
        <v>0.13624904627530582</v>
      </c>
    </row>
    <row r="39" spans="1:28" ht="17.25" customHeight="1">
      <c r="A39" s="366" t="s">
        <v>277</v>
      </c>
      <c r="B39" s="367" t="s">
        <v>45</v>
      </c>
      <c r="C39" s="317">
        <f>需要振り分け!H42</f>
        <v>0</v>
      </c>
      <c r="D39" s="306">
        <f>C39*各種係数!$F33</f>
        <v>0</v>
      </c>
      <c r="E39" s="307">
        <f>C39*各種係数!$G33</f>
        <v>0</v>
      </c>
      <c r="F39" s="307">
        <f>C39*単位調整!$B$1*'雇用表(大分類）'!$M37</f>
        <v>0</v>
      </c>
      <c r="G39" s="308">
        <f>C39*単位調整!$B$1*'雇用表(大分類）'!$N37</f>
        <v>0</v>
      </c>
      <c r="H39" s="124"/>
      <c r="I39" s="309">
        <v>2.4977678855430556E-2</v>
      </c>
      <c r="J39" s="124"/>
      <c r="K39" s="309">
        <f t="shared" si="0"/>
        <v>2.4977678855430556E-2</v>
      </c>
      <c r="L39" s="306">
        <f>$K39*各種係数!$F33</f>
        <v>1.7599457519130168E-2</v>
      </c>
      <c r="M39" s="307">
        <f>$K39*各種係数!$G33</f>
        <v>1.2315651378794038E-2</v>
      </c>
      <c r="N39" s="307">
        <f>$K39*単位調整!$B$1*'雇用表(大分類）'!$M37</f>
        <v>0.18688158537654728</v>
      </c>
      <c r="O39" s="308">
        <f>$K39*単位調整!$B$1*'雇用表(大分類）'!$N37</f>
        <v>0.18037096339262923</v>
      </c>
      <c r="P39" s="124"/>
      <c r="Q39" s="318">
        <f>I39*各種係数!G33</f>
        <v>1.2315651378794038E-2</v>
      </c>
      <c r="R39" s="319"/>
      <c r="S39" s="320">
        <f t="shared" si="1"/>
        <v>8.2015209399102975E-3</v>
      </c>
      <c r="T39" s="322">
        <f>$S$46*各種係数!H33</f>
        <v>0.43780257310052262</v>
      </c>
      <c r="U39" s="320">
        <f>T39*各種係数!E33</f>
        <v>0.30492264551544523</v>
      </c>
      <c r="V39" s="315">
        <v>0.30889831697559672</v>
      </c>
      <c r="W39" s="306">
        <f>$V39*各種係数!$F33</f>
        <v>0.21765204200152682</v>
      </c>
      <c r="X39" s="307">
        <f>$V39*各種係数!$G33</f>
        <v>0.1523073463065425</v>
      </c>
      <c r="Y39" s="307">
        <f>$V39*単位調整!$B$1*'雇用表(大分類）'!$M37</f>
        <v>2.3111597971400721</v>
      </c>
      <c r="Z39" s="308">
        <f>$V39*単位調整!$B$1*'雇用表(大分類）'!$N37</f>
        <v>2.2306431012158083</v>
      </c>
      <c r="AA39" s="316"/>
      <c r="AB39" s="309">
        <f t="shared" si="2"/>
        <v>0.33387599583102728</v>
      </c>
    </row>
    <row r="40" spans="1:28" ht="17.25" customHeight="1">
      <c r="A40" s="366" t="s">
        <v>278</v>
      </c>
      <c r="B40" s="367" t="s">
        <v>298</v>
      </c>
      <c r="C40" s="317">
        <f>需要振り分け!H43</f>
        <v>0</v>
      </c>
      <c r="D40" s="306">
        <f>C40*各種係数!$F34</f>
        <v>0</v>
      </c>
      <c r="E40" s="307">
        <f>C40*各種係数!$G34</f>
        <v>0</v>
      </c>
      <c r="F40" s="307">
        <f>C40*単位調整!$B$1*'雇用表(大分類）'!$M38</f>
        <v>0</v>
      </c>
      <c r="G40" s="308">
        <f>C40*単位調整!$B$1*'雇用表(大分類）'!$N38</f>
        <v>0</v>
      </c>
      <c r="H40" s="124"/>
      <c r="I40" s="309">
        <v>5.1533302311625832E-3</v>
      </c>
      <c r="J40" s="124"/>
      <c r="K40" s="309">
        <f t="shared" si="0"/>
        <v>5.1533302311625832E-3</v>
      </c>
      <c r="L40" s="306">
        <f>$K40*各種係数!$F34</f>
        <v>3.2171431819833672E-3</v>
      </c>
      <c r="M40" s="307">
        <f>$K40*各種係数!$G34</f>
        <v>2.8856722405940999E-3</v>
      </c>
      <c r="N40" s="307">
        <f>$K40*単位調整!$B$1*'雇用表(大分類）'!$M38</f>
        <v>6.6600754639432491E-2</v>
      </c>
      <c r="O40" s="308">
        <f>$K40*単位調整!$B$1*'雇用表(大分類）'!$N38</f>
        <v>6.4346564483587096E-2</v>
      </c>
      <c r="P40" s="124"/>
      <c r="Q40" s="318">
        <f>I40*各種係数!G34</f>
        <v>2.8856722405940999E-3</v>
      </c>
      <c r="R40" s="319"/>
      <c r="S40" s="320">
        <f t="shared" si="1"/>
        <v>1.921693021264123E-3</v>
      </c>
      <c r="T40" s="322">
        <f>$S$46*各種係数!H34</f>
        <v>1.0185274101270527</v>
      </c>
      <c r="U40" s="320">
        <f>T40*各種係数!E34</f>
        <v>1.014751964923166</v>
      </c>
      <c r="V40" s="315">
        <v>1.0296653893451944</v>
      </c>
      <c r="W40" s="306">
        <f>$V40*各種係数!$F34</f>
        <v>0.64280394200719171</v>
      </c>
      <c r="X40" s="307">
        <f>$V40*各種係数!$G34</f>
        <v>0.57657411767761446</v>
      </c>
      <c r="Y40" s="307">
        <f>$V40*単位調整!$B$1*'雇用表(大分類）'!$M38</f>
        <v>13.307218610173226</v>
      </c>
      <c r="Z40" s="308">
        <f>$V40*単位調整!$B$1*'雇用表(大分類）'!$N38</f>
        <v>12.856818290309961</v>
      </c>
      <c r="AA40" s="316"/>
      <c r="AB40" s="309">
        <f t="shared" si="2"/>
        <v>1.034818719576357</v>
      </c>
    </row>
    <row r="41" spans="1:28" ht="17.25" customHeight="1">
      <c r="A41" s="366" t="s">
        <v>279</v>
      </c>
      <c r="B41" s="367" t="s">
        <v>352</v>
      </c>
      <c r="C41" s="317">
        <f>需要振り分け!H44</f>
        <v>0</v>
      </c>
      <c r="D41" s="306">
        <f>C41*各種係数!$F35</f>
        <v>0</v>
      </c>
      <c r="E41" s="307">
        <f>C41*各種係数!$G35</f>
        <v>0</v>
      </c>
      <c r="F41" s="307">
        <f>C41*単位調整!$B$1*'雇用表(大分類）'!$M39</f>
        <v>0</v>
      </c>
      <c r="G41" s="308">
        <f>C41*単位調整!$B$1*'雇用表(大分類）'!$N39</f>
        <v>0</v>
      </c>
      <c r="H41" s="124"/>
      <c r="I41" s="309">
        <v>0.12913640717214536</v>
      </c>
      <c r="J41" s="124"/>
      <c r="K41" s="309">
        <f t="shared" si="0"/>
        <v>0.12913640717214536</v>
      </c>
      <c r="L41" s="306">
        <f>$K41*各種係数!$F35</f>
        <v>9.3345983372109129E-2</v>
      </c>
      <c r="M41" s="307">
        <f>$K41*各種係数!$G35</f>
        <v>0.10103452071735955</v>
      </c>
      <c r="N41" s="307">
        <f>$K41*単位調整!$B$1*'雇用表(大分類）'!$M39</f>
        <v>2.0992137093244865</v>
      </c>
      <c r="O41" s="308">
        <f>$K41*単位調整!$B$1*'雇用表(大分類）'!$N39</f>
        <v>1.9914117314172974</v>
      </c>
      <c r="P41" s="124"/>
      <c r="Q41" s="318">
        <f>I41*各種係数!G35</f>
        <v>0.10103452071735955</v>
      </c>
      <c r="R41" s="319"/>
      <c r="S41" s="320">
        <f t="shared" si="1"/>
        <v>6.7283224559606378E-2</v>
      </c>
      <c r="T41" s="322">
        <f>$S$46*各種係数!H35</f>
        <v>0.20331326054955118</v>
      </c>
      <c r="U41" s="320">
        <f>T41*各種係数!E35</f>
        <v>0.20066328082380466</v>
      </c>
      <c r="V41" s="315">
        <v>0.21621910360108423</v>
      </c>
      <c r="W41" s="306">
        <f>$V41*各種係数!$F35</f>
        <v>0.15629352938845467</v>
      </c>
      <c r="X41" s="307">
        <f>$V41*各種係数!$G35</f>
        <v>0.16916680571073481</v>
      </c>
      <c r="Y41" s="307">
        <f>$V41*単位調整!$B$1*'雇用表(大分類）'!$M39</f>
        <v>3.5148113257649252</v>
      </c>
      <c r="Z41" s="308">
        <f>$V41*単位調整!$B$1*'雇用表(大分類）'!$N39</f>
        <v>3.3343134511535895</v>
      </c>
      <c r="AA41" s="316"/>
      <c r="AB41" s="309">
        <f t="shared" si="2"/>
        <v>0.34535551077322957</v>
      </c>
    </row>
    <row r="42" spans="1:28" ht="17.25" customHeight="1">
      <c r="A42" s="366" t="s">
        <v>280</v>
      </c>
      <c r="B42" s="367" t="s">
        <v>24</v>
      </c>
      <c r="C42" s="317">
        <f>需要振り分け!H45</f>
        <v>0</v>
      </c>
      <c r="D42" s="306">
        <f>C42*各種係数!$F36</f>
        <v>0</v>
      </c>
      <c r="E42" s="307">
        <f>C42*各種係数!$G36</f>
        <v>0</v>
      </c>
      <c r="F42" s="307">
        <f>C42*単位調整!$B$1*'雇用表(大分類）'!$M40</f>
        <v>0</v>
      </c>
      <c r="G42" s="308">
        <f>C42*単位調整!$B$1*'雇用表(大分類）'!$N40</f>
        <v>0</v>
      </c>
      <c r="H42" s="124"/>
      <c r="I42" s="309">
        <v>5.1031518910836899</v>
      </c>
      <c r="J42" s="124"/>
      <c r="K42" s="309">
        <f t="shared" si="0"/>
        <v>5.1031518910836899</v>
      </c>
      <c r="L42" s="306">
        <f>$K42*各種係数!$F36</f>
        <v>3.1123773361967895</v>
      </c>
      <c r="M42" s="307">
        <f>$K42*各種係数!$G36</f>
        <v>1.9532807243520096</v>
      </c>
      <c r="N42" s="307">
        <f>$K42*単位調整!$B$1*'雇用表(大分類）'!$M40</f>
        <v>44.935476731176792</v>
      </c>
      <c r="O42" s="308">
        <f>$K42*単位調整!$B$1*'雇用表(大分類）'!$N40</f>
        <v>37.819001110823358</v>
      </c>
      <c r="P42" s="124"/>
      <c r="Q42" s="318">
        <f>I42*各種係数!G36</f>
        <v>1.9532807243520096</v>
      </c>
      <c r="R42" s="319"/>
      <c r="S42" s="320">
        <f t="shared" si="1"/>
        <v>1.3007734848584878</v>
      </c>
      <c r="T42" s="322">
        <f>$S$46*各種係数!H36</f>
        <v>0.23349544129083882</v>
      </c>
      <c r="U42" s="320">
        <f>T42*各種係数!E36</f>
        <v>0.18262136206129212</v>
      </c>
      <c r="V42" s="315">
        <v>0.85912215157755212</v>
      </c>
      <c r="W42" s="306">
        <f>$V42*各種係数!$F36</f>
        <v>0.52397270758616832</v>
      </c>
      <c r="X42" s="307">
        <f>$V42*各種係数!$G36</f>
        <v>0.32883730963843605</v>
      </c>
      <c r="Y42" s="307">
        <f>$V42*単位調整!$B$1*'雇用表(大分類）'!$M40</f>
        <v>7.5649450134735412</v>
      </c>
      <c r="Z42" s="308">
        <f>$V42*単位調整!$B$1*'雇用表(大分類）'!$N40</f>
        <v>6.3668772355401471</v>
      </c>
      <c r="AA42" s="316"/>
      <c r="AB42" s="309">
        <f t="shared" si="2"/>
        <v>5.9622740426612424</v>
      </c>
    </row>
    <row r="43" spans="1:28" ht="17.25" customHeight="1">
      <c r="A43" s="366" t="s">
        <v>281</v>
      </c>
      <c r="B43" s="367" t="s">
        <v>25</v>
      </c>
      <c r="C43" s="317">
        <f>需要振り分け!H46</f>
        <v>0</v>
      </c>
      <c r="D43" s="306">
        <f>C43*各種係数!$F37</f>
        <v>0</v>
      </c>
      <c r="E43" s="307">
        <f>C43*各種係数!$G37</f>
        <v>0</v>
      </c>
      <c r="F43" s="307">
        <f>C43*単位調整!$B$1*'雇用表(大分類）'!$M41</f>
        <v>0</v>
      </c>
      <c r="G43" s="308">
        <f>C43*単位調整!$B$1*'雇用表(大分類）'!$N41</f>
        <v>0</v>
      </c>
      <c r="H43" s="124"/>
      <c r="I43" s="309">
        <v>5.2149321541914817E-2</v>
      </c>
      <c r="J43" s="124"/>
      <c r="K43" s="309">
        <f t="shared" si="0"/>
        <v>5.2149321541914817E-2</v>
      </c>
      <c r="L43" s="306">
        <f>$K43*各種係数!$F37</f>
        <v>3.3236468582758111E-2</v>
      </c>
      <c r="M43" s="307">
        <f>$K43*各種係数!$G37</f>
        <v>1.7753354134540971E-2</v>
      </c>
      <c r="N43" s="307">
        <f>$K43*単位調整!$B$1*'雇用表(大分類）'!$M41</f>
        <v>0.89772350101037601</v>
      </c>
      <c r="O43" s="308">
        <f>$K43*単位調整!$B$1*'雇用表(大分類）'!$N41</f>
        <v>0.73050301623256741</v>
      </c>
      <c r="P43" s="124"/>
      <c r="Q43" s="318">
        <f>I43*各種係数!G37</f>
        <v>1.7753354134540971E-2</v>
      </c>
      <c r="R43" s="319"/>
      <c r="S43" s="320">
        <f t="shared" si="1"/>
        <v>1.1822720634881968E-2</v>
      </c>
      <c r="T43" s="322">
        <f>$S$46*各種係数!H37</f>
        <v>1.3665824952327625</v>
      </c>
      <c r="U43" s="320">
        <f>T43*各種係数!E37</f>
        <v>1.1582808077509053</v>
      </c>
      <c r="V43" s="315">
        <v>1.2020153605983046</v>
      </c>
      <c r="W43" s="306">
        <f>$V43*各種係数!$F37</f>
        <v>0.76608371091478056</v>
      </c>
      <c r="X43" s="307">
        <f>$V43*各種係数!$G37</f>
        <v>0.40920579100358728</v>
      </c>
      <c r="Y43" s="307">
        <f>$V43*単位調整!$B$1*'雇用表(大分類）'!$M41</f>
        <v>20.692070498314255</v>
      </c>
      <c r="Z43" s="308">
        <f>$V43*単位調整!$B$1*'雇用表(大分類）'!$N41</f>
        <v>16.837723301331707</v>
      </c>
      <c r="AA43" s="316"/>
      <c r="AB43" s="309">
        <f t="shared" si="2"/>
        <v>1.2541646821402195</v>
      </c>
    </row>
    <row r="44" spans="1:28" ht="17.25" customHeight="1">
      <c r="A44" s="366" t="s">
        <v>282</v>
      </c>
      <c r="B44" s="367" t="s">
        <v>46</v>
      </c>
      <c r="C44" s="317">
        <f>需要振り分け!H47</f>
        <v>0</v>
      </c>
      <c r="D44" s="306">
        <f>C44*各種係数!$F38</f>
        <v>0</v>
      </c>
      <c r="E44" s="307">
        <f>C44*各種係数!$G38</f>
        <v>0</v>
      </c>
      <c r="F44" s="307">
        <f>C44*単位調整!$B$1*'雇用表(大分類）'!$M42</f>
        <v>0</v>
      </c>
      <c r="G44" s="308">
        <f>C44*単位調整!$B$1*'雇用表(大分類）'!$N42</f>
        <v>0</v>
      </c>
      <c r="H44" s="124"/>
      <c r="I44" s="309">
        <v>0.11672035637928337</v>
      </c>
      <c r="J44" s="124"/>
      <c r="K44" s="309">
        <f t="shared" si="0"/>
        <v>0.11672035637928337</v>
      </c>
      <c r="L44" s="306">
        <f>$K44*各種係数!$F38</f>
        <v>0</v>
      </c>
      <c r="M44" s="307">
        <f>$K44*各種係数!$G38</f>
        <v>0</v>
      </c>
      <c r="N44" s="307">
        <f>$K44*単位調整!$B$1*'雇用表(大分類）'!$M42</f>
        <v>0</v>
      </c>
      <c r="O44" s="308">
        <f>$K44*単位調整!$B$1*'雇用表(大分類）'!$N42</f>
        <v>0</v>
      </c>
      <c r="P44" s="124"/>
      <c r="Q44" s="318">
        <f>I44*各種係数!G38</f>
        <v>0</v>
      </c>
      <c r="R44" s="319"/>
      <c r="S44" s="320">
        <f t="shared" si="1"/>
        <v>0</v>
      </c>
      <c r="T44" s="322">
        <f>$S$46*各種係数!H38</f>
        <v>0</v>
      </c>
      <c r="U44" s="320">
        <f>T44*各種係数!E38</f>
        <v>0</v>
      </c>
      <c r="V44" s="315">
        <v>1.8467694607989589E-2</v>
      </c>
      <c r="W44" s="306">
        <f>$V44*各種係数!$F38</f>
        <v>0</v>
      </c>
      <c r="X44" s="307">
        <f>$V44*各種係数!$G38</f>
        <v>0</v>
      </c>
      <c r="Y44" s="307">
        <f>$V44*単位調整!$B$1*'雇用表(大分類）'!$M42</f>
        <v>0</v>
      </c>
      <c r="Z44" s="308">
        <f>$V44*単位調整!$B$1*'雇用表(大分類）'!$N42</f>
        <v>0</v>
      </c>
      <c r="AA44" s="316"/>
      <c r="AB44" s="309">
        <f t="shared" si="2"/>
        <v>0.13518805098727296</v>
      </c>
    </row>
    <row r="45" spans="1:28" ht="17.25" customHeight="1" thickBot="1">
      <c r="A45" s="366" t="s">
        <v>283</v>
      </c>
      <c r="B45" s="367" t="s">
        <v>47</v>
      </c>
      <c r="C45" s="323">
        <f>需要振り分け!H48</f>
        <v>0</v>
      </c>
      <c r="D45" s="324">
        <f>C45*各種係数!$F39</f>
        <v>0</v>
      </c>
      <c r="E45" s="325">
        <f>C45*各種係数!$G39</f>
        <v>0</v>
      </c>
      <c r="F45" s="325">
        <f>C45*単位調整!$B$1*'雇用表(大分類）'!$M43</f>
        <v>0</v>
      </c>
      <c r="G45" s="326">
        <f>C45*単位調整!$B$1*'雇用表(大分類）'!$N43</f>
        <v>0</v>
      </c>
      <c r="H45" s="124"/>
      <c r="I45" s="309">
        <v>0.55645380818029888</v>
      </c>
      <c r="J45" s="124"/>
      <c r="K45" s="327">
        <f t="shared" si="0"/>
        <v>0.55645380818029888</v>
      </c>
      <c r="L45" s="324">
        <f>$K45*各種係数!$F39</f>
        <v>0.30427692135534695</v>
      </c>
      <c r="M45" s="325">
        <f>$K45*各種係数!$G39</f>
        <v>3.4535311207774142E-3</v>
      </c>
      <c r="N45" s="325">
        <f>$K45*単位調整!$B$1*'雇用表(大分類）'!$M43</f>
        <v>3.2144819639733955</v>
      </c>
      <c r="O45" s="326">
        <f>$K45*単位調整!$B$1*'雇用表(大分類）'!$N43</f>
        <v>2.8394220800222638</v>
      </c>
      <c r="P45" s="124"/>
      <c r="Q45" s="328">
        <f>I45*各種係数!G39</f>
        <v>3.4535311207774142E-3</v>
      </c>
      <c r="R45" s="329"/>
      <c r="S45" s="330">
        <f t="shared" si="1"/>
        <v>2.2998546266467458E-3</v>
      </c>
      <c r="T45" s="331">
        <f>$S$46*各種係数!H39</f>
        <v>1.038770497765E-4</v>
      </c>
      <c r="U45" s="330">
        <f>T45*各種係数!E39</f>
        <v>1.0002686248265015E-4</v>
      </c>
      <c r="V45" s="315">
        <v>4.7511067562721603E-2</v>
      </c>
      <c r="W45" s="324">
        <f>$V45*各種係数!$F39</f>
        <v>2.597973300886585E-2</v>
      </c>
      <c r="X45" s="325">
        <f>$V45*各種係数!$G39</f>
        <v>2.948689504808867E-4</v>
      </c>
      <c r="Y45" s="325">
        <f>$V45*単位調整!$B$1*'雇用表(大分類）'!$M43</f>
        <v>0.27445848608516576</v>
      </c>
      <c r="Z45" s="326">
        <f>$V45*単位調整!$B$1*'雇用表(大分類）'!$N43</f>
        <v>0.24243517125739664</v>
      </c>
      <c r="AA45" s="316"/>
      <c r="AB45" s="309">
        <f t="shared" si="2"/>
        <v>0.60396487574302049</v>
      </c>
    </row>
    <row r="46" spans="1:28" ht="17.25" customHeight="1" thickBot="1">
      <c r="A46" s="301" t="s">
        <v>284</v>
      </c>
      <c r="B46" s="368" t="s">
        <v>55</v>
      </c>
      <c r="C46" s="332">
        <f>SUM(C9:C45)</f>
        <v>100</v>
      </c>
      <c r="D46" s="333">
        <f t="shared" ref="D46:G46" si="3">SUM(D9:D45)</f>
        <v>35.680380725221113</v>
      </c>
      <c r="E46" s="334">
        <f t="shared" si="3"/>
        <v>12.081471368988057</v>
      </c>
      <c r="F46" s="334">
        <f t="shared" si="3"/>
        <v>291.38588217455572</v>
      </c>
      <c r="G46" s="335">
        <f t="shared" si="3"/>
        <v>281.94948003004595</v>
      </c>
      <c r="H46" s="124"/>
      <c r="I46" s="336">
        <f>SUM(I9:I45)</f>
        <v>131.7802546245363</v>
      </c>
      <c r="J46" s="124"/>
      <c r="K46" s="337">
        <f t="shared" ref="K46:O46" si="4">SUM(K9:K45)</f>
        <v>31.780254624536319</v>
      </c>
      <c r="L46" s="333">
        <f t="shared" si="4"/>
        <v>17.95105696921884</v>
      </c>
      <c r="M46" s="334">
        <f t="shared" si="4"/>
        <v>9.730232143923315</v>
      </c>
      <c r="N46" s="334">
        <f t="shared" si="4"/>
        <v>373.0249830121366</v>
      </c>
      <c r="O46" s="335">
        <f t="shared" si="4"/>
        <v>210.33633175693498</v>
      </c>
      <c r="P46" s="124"/>
      <c r="Q46" s="338">
        <f>SUM(Q9:Q45)</f>
        <v>21.811703512911372</v>
      </c>
      <c r="R46" s="339">
        <f>入力用シート!C59</f>
        <v>0.66594292803970223</v>
      </c>
      <c r="S46" s="340">
        <f t="shared" ref="S46:AB46" si="5">SUM(S9:S45)</f>
        <v>14.525349702922059</v>
      </c>
      <c r="T46" s="341">
        <f t="shared" si="5"/>
        <v>14.52534970292206</v>
      </c>
      <c r="U46" s="340">
        <f t="shared" si="5"/>
        <v>10.095564114972065</v>
      </c>
      <c r="V46" s="342">
        <f t="shared" si="5"/>
        <v>12.922873403459752</v>
      </c>
      <c r="W46" s="333">
        <f t="shared" si="5"/>
        <v>8.5818953291328999</v>
      </c>
      <c r="X46" s="334">
        <f t="shared" si="5"/>
        <v>3.8767694088507314</v>
      </c>
      <c r="Y46" s="334">
        <f t="shared" si="5"/>
        <v>97.276458363992944</v>
      </c>
      <c r="Z46" s="335">
        <f t="shared" si="5"/>
        <v>85.796240446196649</v>
      </c>
      <c r="AA46" s="316"/>
      <c r="AB46" s="337">
        <f t="shared" si="5"/>
        <v>144.70312802799603</v>
      </c>
    </row>
  </sheetData>
  <mergeCells count="25">
    <mergeCell ref="X3:X6"/>
    <mergeCell ref="Y3:Y6"/>
    <mergeCell ref="Z3:Z6"/>
    <mergeCell ref="R3:R6"/>
    <mergeCell ref="S3:S6"/>
    <mergeCell ref="T3:T6"/>
    <mergeCell ref="U3:U6"/>
    <mergeCell ref="V3:V6"/>
    <mergeCell ref="W3:W6"/>
    <mergeCell ref="Q3:Q6"/>
    <mergeCell ref="C2:G2"/>
    <mergeCell ref="K2:O2"/>
    <mergeCell ref="Q2:S2"/>
    <mergeCell ref="T2:Z2"/>
    <mergeCell ref="C3:C6"/>
    <mergeCell ref="D3:D6"/>
    <mergeCell ref="E3:E6"/>
    <mergeCell ref="F3:F6"/>
    <mergeCell ref="G3:G6"/>
    <mergeCell ref="I3:I6"/>
    <mergeCell ref="K3:K6"/>
    <mergeCell ref="L3:L6"/>
    <mergeCell ref="M3:M6"/>
    <mergeCell ref="N3:N6"/>
    <mergeCell ref="O3:O6"/>
  </mergeCells>
  <phoneticPr fontId="2"/>
  <pageMargins left="0.78740157480314965" right="0.78740157480314965" top="0.98425196850393704" bottom="0.98425196850393704" header="0.51181102362204722" footer="0.51181102362204722"/>
  <pageSetup paperSize="8" orientation="landscape" r:id="rId1"/>
  <headerFooter alignWithMargins="0"/>
  <colBreaks count="1" manualBreakCount="1">
    <brk id="16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117EB-64CB-432C-8D89-20D10769B9D9}">
  <sheetPr codeName="Sheet8">
    <pageSetUpPr fitToPage="1"/>
  </sheetPr>
  <dimension ref="A1:K89"/>
  <sheetViews>
    <sheetView showGridLines="0" zoomScaleNormal="100" workbookViewId="0"/>
  </sheetViews>
  <sheetFormatPr defaultRowHeight="13.5"/>
  <cols>
    <col min="1" max="1" width="3.625" customWidth="1"/>
    <col min="2" max="2" width="17.75" customWidth="1"/>
    <col min="3" max="3" width="14.75" style="10" customWidth="1"/>
    <col min="4" max="4" width="14.625" style="4" customWidth="1"/>
    <col min="5" max="6" width="14.5" customWidth="1"/>
    <col min="7" max="7" width="14.625" customWidth="1"/>
    <col min="8" max="8" width="14.5" customWidth="1"/>
    <col min="9" max="9" width="2.625" customWidth="1"/>
    <col min="10" max="10" width="9.75" customWidth="1"/>
    <col min="11" max="11" width="15.125" bestFit="1" customWidth="1"/>
    <col min="12" max="12" width="18.875" customWidth="1"/>
    <col min="13" max="13" width="16.25" customWidth="1"/>
  </cols>
  <sheetData>
    <row r="1" spans="1:9">
      <c r="A1" s="122"/>
      <c r="B1" s="122"/>
      <c r="C1" s="122"/>
      <c r="D1" s="122"/>
      <c r="E1" s="122"/>
      <c r="F1" s="122"/>
      <c r="G1" s="122"/>
      <c r="H1" s="122"/>
    </row>
    <row r="2" spans="1:9">
      <c r="A2" s="122"/>
      <c r="B2" s="122"/>
      <c r="C2" s="122"/>
      <c r="D2" s="122"/>
      <c r="E2" s="122"/>
      <c r="F2" s="122"/>
      <c r="G2" s="122"/>
      <c r="H2" s="122"/>
    </row>
    <row r="3" spans="1:9">
      <c r="A3" s="122"/>
      <c r="B3" s="122"/>
      <c r="C3" s="122"/>
      <c r="D3" s="122"/>
      <c r="E3" s="122"/>
      <c r="F3" s="122"/>
      <c r="G3" s="122"/>
      <c r="H3" s="122"/>
    </row>
    <row r="4" spans="1:9" ht="15" thickBot="1">
      <c r="A4" s="122"/>
      <c r="B4" s="286" t="s">
        <v>121</v>
      </c>
      <c r="C4" s="287"/>
      <c r="D4" s="288"/>
      <c r="E4" s="122"/>
      <c r="F4" s="122"/>
      <c r="G4" s="122"/>
      <c r="H4" s="122"/>
    </row>
    <row r="5" spans="1:9" ht="14.25" thickTop="1">
      <c r="A5" s="122"/>
      <c r="B5" s="752" t="str">
        <f>入力用シート!B5</f>
        <v>食料品加工工場の誘致による経済波及効果</v>
      </c>
      <c r="C5" s="753"/>
      <c r="D5" s="753"/>
      <c r="E5" s="753"/>
      <c r="F5" s="753"/>
      <c r="G5" s="753"/>
      <c r="H5" s="754"/>
    </row>
    <row r="6" spans="1:9" ht="14.25" thickBot="1">
      <c r="A6" s="122"/>
      <c r="B6" s="755"/>
      <c r="C6" s="756"/>
      <c r="D6" s="756"/>
      <c r="E6" s="756"/>
      <c r="F6" s="756"/>
      <c r="G6" s="756"/>
      <c r="H6" s="757"/>
    </row>
    <row r="7" spans="1:9" ht="14.25" thickTop="1">
      <c r="A7" s="122"/>
      <c r="B7" s="122"/>
      <c r="C7" s="122"/>
      <c r="D7" s="122"/>
      <c r="E7" s="122"/>
      <c r="F7" s="122"/>
      <c r="G7" s="122"/>
      <c r="H7" s="122"/>
    </row>
    <row r="8" spans="1:9" ht="14.25" thickBot="1">
      <c r="A8" s="289"/>
      <c r="B8" s="289"/>
      <c r="C8" s="290"/>
      <c r="D8" s="122"/>
      <c r="E8" s="122"/>
      <c r="F8" s="122"/>
      <c r="G8" s="122"/>
      <c r="H8" s="291" t="str">
        <f>"単位："&amp;I49</f>
        <v>単位：億円</v>
      </c>
    </row>
    <row r="9" spans="1:9" ht="14.25" customHeight="1" thickBot="1">
      <c r="A9" s="547" t="s">
        <v>88</v>
      </c>
      <c r="B9" s="548"/>
      <c r="C9" s="761" t="s">
        <v>357</v>
      </c>
      <c r="D9" s="762"/>
      <c r="E9" s="762"/>
      <c r="F9" s="763"/>
      <c r="G9" s="555" t="s">
        <v>89</v>
      </c>
      <c r="H9" s="571" t="s">
        <v>221</v>
      </c>
    </row>
    <row r="10" spans="1:9">
      <c r="A10" s="549"/>
      <c r="B10" s="550"/>
      <c r="C10" s="764" t="s">
        <v>91</v>
      </c>
      <c r="D10" s="765"/>
      <c r="E10" s="764" t="s">
        <v>71</v>
      </c>
      <c r="F10" s="765"/>
      <c r="G10" s="556"/>
      <c r="H10" s="572"/>
    </row>
    <row r="11" spans="1:9" ht="46.5" customHeight="1" thickBot="1">
      <c r="A11" s="551"/>
      <c r="B11" s="552"/>
      <c r="C11" s="294" t="s">
        <v>266</v>
      </c>
      <c r="D11" s="295" t="s">
        <v>267</v>
      </c>
      <c r="E11" s="294" t="s">
        <v>211</v>
      </c>
      <c r="F11" s="296" t="s">
        <v>212</v>
      </c>
      <c r="G11" s="760"/>
      <c r="H11" s="572"/>
      <c r="I11" s="26"/>
    </row>
    <row r="12" spans="1:9" ht="17.100000000000001" customHeight="1" thickTop="1">
      <c r="A12" s="297" t="s">
        <v>5</v>
      </c>
      <c r="B12" s="298" t="s">
        <v>349</v>
      </c>
      <c r="C12" s="103">
        <f>IF(入力用シート!$E$12=C$11,入力用シート!E13,0)</f>
        <v>0</v>
      </c>
      <c r="D12" s="104">
        <f>IF(入力用シート!$E$12=D$11,入力用シート!E13,0)</f>
        <v>0</v>
      </c>
      <c r="E12" s="105"/>
      <c r="F12" s="106">
        <f t="array" ref="F12:F48">MMULT('37部門組替 (率)'!$C$5:$AM$41,入力用シート!$K$13:$K$49)</f>
        <v>0</v>
      </c>
      <c r="G12" s="74">
        <f>SUM(C12:F12)</f>
        <v>0</v>
      </c>
      <c r="H12" s="115">
        <f>入力用シート!G13</f>
        <v>0</v>
      </c>
      <c r="I12" s="7"/>
    </row>
    <row r="13" spans="1:9" ht="17.100000000000001" customHeight="1">
      <c r="A13" s="297" t="s">
        <v>6</v>
      </c>
      <c r="B13" s="298" t="s">
        <v>31</v>
      </c>
      <c r="C13" s="107">
        <f>IF(入力用シート!$E$12=C$11,入力用シート!E14,0)</f>
        <v>0</v>
      </c>
      <c r="D13" s="72">
        <f>IF(入力用シート!$E$12=D$11,入力用シート!E14,0)</f>
        <v>0</v>
      </c>
      <c r="E13" s="71"/>
      <c r="F13" s="108">
        <v>0</v>
      </c>
      <c r="G13" s="75">
        <f t="shared" ref="G13:G48" si="0">SUM(C13:F13)</f>
        <v>0</v>
      </c>
      <c r="H13" s="116">
        <f>入力用シート!G14</f>
        <v>0</v>
      </c>
      <c r="I13" s="7"/>
    </row>
    <row r="14" spans="1:9" ht="17.100000000000001" customHeight="1">
      <c r="A14" s="297" t="s">
        <v>7</v>
      </c>
      <c r="B14" s="298" t="s">
        <v>52</v>
      </c>
      <c r="C14" s="107">
        <f>IF(入力用シート!$E$12=C$11,入力用シート!E15,0)</f>
        <v>0</v>
      </c>
      <c r="D14" s="72">
        <f>IF(入力用シート!$E$12=D$11,入力用シート!E15,0)</f>
        <v>0</v>
      </c>
      <c r="E14" s="71"/>
      <c r="F14" s="108">
        <v>0</v>
      </c>
      <c r="G14" s="75">
        <f t="shared" si="0"/>
        <v>0</v>
      </c>
      <c r="H14" s="116">
        <f>入力用シート!G15</f>
        <v>100</v>
      </c>
      <c r="I14" s="7"/>
    </row>
    <row r="15" spans="1:9" ht="17.100000000000001" customHeight="1">
      <c r="A15" s="297" t="s">
        <v>8</v>
      </c>
      <c r="B15" s="298" t="s">
        <v>32</v>
      </c>
      <c r="C15" s="107">
        <f>IF(入力用シート!$E$12=C$11,入力用シート!E16,0)</f>
        <v>0</v>
      </c>
      <c r="D15" s="72">
        <f>IF(入力用シート!$E$12=D$11,入力用シート!E16,0)</f>
        <v>0</v>
      </c>
      <c r="E15" s="71"/>
      <c r="F15" s="108">
        <v>4.3158042876577381E-2</v>
      </c>
      <c r="G15" s="75">
        <f t="shared" si="0"/>
        <v>4.3158042876577381E-2</v>
      </c>
      <c r="H15" s="116">
        <f>入力用シート!G16</f>
        <v>0</v>
      </c>
      <c r="I15" s="7"/>
    </row>
    <row r="16" spans="1:9" ht="17.100000000000001" customHeight="1">
      <c r="A16" s="297" t="s">
        <v>9</v>
      </c>
      <c r="B16" s="298" t="s">
        <v>23</v>
      </c>
      <c r="C16" s="107">
        <f>IF(入力用シート!$E$12=C$11,入力用シート!E17,0)</f>
        <v>0</v>
      </c>
      <c r="D16" s="72">
        <f>IF(入力用シート!$E$12=D$11,入力用シート!E17,0)</f>
        <v>0</v>
      </c>
      <c r="E16" s="71"/>
      <c r="F16" s="108">
        <v>0.15199136839142469</v>
      </c>
      <c r="G16" s="75">
        <f t="shared" si="0"/>
        <v>0.15199136839142469</v>
      </c>
      <c r="H16" s="116">
        <f>入力用シート!G17</f>
        <v>0</v>
      </c>
      <c r="I16" s="7"/>
    </row>
    <row r="17" spans="1:9" ht="17.100000000000001" customHeight="1">
      <c r="A17" s="297" t="s">
        <v>10</v>
      </c>
      <c r="B17" s="298" t="s">
        <v>33</v>
      </c>
      <c r="C17" s="107">
        <f>IF(入力用シート!$E$12=C$11,入力用シート!E18,0)</f>
        <v>0</v>
      </c>
      <c r="D17" s="72">
        <f>IF(入力用シート!$E$12=D$11,入力用シート!E18,0)</f>
        <v>0</v>
      </c>
      <c r="E17" s="71"/>
      <c r="F17" s="108">
        <v>0</v>
      </c>
      <c r="G17" s="75">
        <f t="shared" si="0"/>
        <v>0</v>
      </c>
      <c r="H17" s="116">
        <f>入力用シート!G18</f>
        <v>0</v>
      </c>
      <c r="I17" s="7"/>
    </row>
    <row r="18" spans="1:9" ht="17.100000000000001" customHeight="1">
      <c r="A18" s="297" t="s">
        <v>11</v>
      </c>
      <c r="B18" s="298" t="s">
        <v>34</v>
      </c>
      <c r="C18" s="107">
        <f>IF(入力用シート!$E$12=C$11,入力用シート!E19,0)</f>
        <v>0</v>
      </c>
      <c r="D18" s="72">
        <f>IF(入力用シート!$E$12=D$11,入力用シート!E19,0)</f>
        <v>0</v>
      </c>
      <c r="E18" s="71"/>
      <c r="F18" s="108">
        <v>0</v>
      </c>
      <c r="G18" s="75">
        <f t="shared" si="0"/>
        <v>0</v>
      </c>
      <c r="H18" s="116">
        <f>入力用シート!G19</f>
        <v>0</v>
      </c>
      <c r="I18" s="7"/>
    </row>
    <row r="19" spans="1:9" ht="17.100000000000001" customHeight="1">
      <c r="A19" s="297" t="s">
        <v>12</v>
      </c>
      <c r="B19" s="298" t="s">
        <v>350</v>
      </c>
      <c r="C19" s="107">
        <f>IF(入力用シート!$E$12=C$11,入力用シート!E20,0)</f>
        <v>0</v>
      </c>
      <c r="D19" s="72">
        <f>IF(入力用シート!$E$12=D$11,入力用シート!E20,0)</f>
        <v>0</v>
      </c>
      <c r="E19" s="71"/>
      <c r="F19" s="108">
        <v>0</v>
      </c>
      <c r="G19" s="75">
        <f t="shared" si="0"/>
        <v>0</v>
      </c>
      <c r="H19" s="116">
        <f>入力用シート!G20</f>
        <v>0</v>
      </c>
      <c r="I19" s="7"/>
    </row>
    <row r="20" spans="1:9" ht="17.100000000000001" customHeight="1">
      <c r="A20" s="297" t="s">
        <v>13</v>
      </c>
      <c r="B20" s="298" t="s">
        <v>35</v>
      </c>
      <c r="C20" s="107">
        <f>IF(入力用シート!$E$12=C$11,入力用シート!E21,0)</f>
        <v>0</v>
      </c>
      <c r="D20" s="72">
        <f>IF(入力用シート!$E$12=D$11,入力用シート!E21,0)</f>
        <v>0</v>
      </c>
      <c r="E20" s="71"/>
      <c r="F20" s="108">
        <v>0</v>
      </c>
      <c r="G20" s="75">
        <f t="shared" si="0"/>
        <v>0</v>
      </c>
      <c r="H20" s="116">
        <f>入力用シート!G21</f>
        <v>0</v>
      </c>
      <c r="I20" s="7"/>
    </row>
    <row r="21" spans="1:9" ht="17.100000000000001" customHeight="1">
      <c r="A21" s="297" t="s">
        <v>14</v>
      </c>
      <c r="B21" s="298" t="s">
        <v>36</v>
      </c>
      <c r="C21" s="107">
        <f>IF(入力用シート!$E$12=C$11,入力用シート!E22,0)</f>
        <v>0</v>
      </c>
      <c r="D21" s="72">
        <f>IF(入力用シート!$E$12=D$11,入力用シート!E22,0)</f>
        <v>0</v>
      </c>
      <c r="E21" s="71"/>
      <c r="F21" s="108">
        <v>0</v>
      </c>
      <c r="G21" s="75">
        <f t="shared" si="0"/>
        <v>0</v>
      </c>
      <c r="H21" s="116">
        <f>入力用シート!G22</f>
        <v>0</v>
      </c>
      <c r="I21" s="7"/>
    </row>
    <row r="22" spans="1:9" ht="17.100000000000001" customHeight="1">
      <c r="A22" s="297" t="s">
        <v>15</v>
      </c>
      <c r="B22" s="298" t="s">
        <v>37</v>
      </c>
      <c r="C22" s="107">
        <f>IF(入力用シート!$E$12=C$11,入力用シート!E23,0)</f>
        <v>0</v>
      </c>
      <c r="D22" s="72">
        <f>IF(入力用シート!$E$12=D$11,入力用シート!E23,0)</f>
        <v>0</v>
      </c>
      <c r="E22" s="71"/>
      <c r="F22" s="108">
        <v>0</v>
      </c>
      <c r="G22" s="75">
        <f t="shared" si="0"/>
        <v>0</v>
      </c>
      <c r="H22" s="116">
        <f>入力用シート!G23</f>
        <v>0</v>
      </c>
      <c r="I22" s="7"/>
    </row>
    <row r="23" spans="1:9" ht="17.100000000000001" customHeight="1">
      <c r="A23" s="297" t="s">
        <v>16</v>
      </c>
      <c r="B23" s="298" t="s">
        <v>38</v>
      </c>
      <c r="C23" s="107">
        <f>IF(入力用シート!$E$12=C$11,入力用シート!E24,0)</f>
        <v>0</v>
      </c>
      <c r="D23" s="72">
        <f>IF(入力用シート!$E$12=D$11,入力用シート!E24,0)</f>
        <v>0</v>
      </c>
      <c r="E23" s="71"/>
      <c r="F23" s="108">
        <v>0.53666088098700571</v>
      </c>
      <c r="G23" s="75">
        <f t="shared" si="0"/>
        <v>0.53666088098700571</v>
      </c>
      <c r="H23" s="116">
        <f>入力用シート!G24</f>
        <v>0</v>
      </c>
      <c r="I23" s="7"/>
    </row>
    <row r="24" spans="1:9" ht="17.100000000000001" customHeight="1">
      <c r="A24" s="297" t="s">
        <v>17</v>
      </c>
      <c r="B24" s="298" t="s">
        <v>292</v>
      </c>
      <c r="C24" s="107">
        <f>IF(入力用シート!$E$12=C$11,入力用シート!E25,0)</f>
        <v>0</v>
      </c>
      <c r="D24" s="72">
        <f>IF(入力用シート!$E$12=D$11,入力用シート!E25,0)</f>
        <v>0</v>
      </c>
      <c r="E24" s="71"/>
      <c r="F24" s="108">
        <v>3.7847727166111556</v>
      </c>
      <c r="G24" s="75">
        <f t="shared" si="0"/>
        <v>3.7847727166111556</v>
      </c>
      <c r="H24" s="116">
        <f>入力用シート!G25</f>
        <v>0</v>
      </c>
      <c r="I24" s="7"/>
    </row>
    <row r="25" spans="1:9" ht="17.100000000000001" customHeight="1">
      <c r="A25" s="297" t="s">
        <v>18</v>
      </c>
      <c r="B25" s="298" t="s">
        <v>293</v>
      </c>
      <c r="C25" s="107">
        <f>IF(入力用シート!$E$12=C$11,入力用シート!E26,0)</f>
        <v>0</v>
      </c>
      <c r="D25" s="72">
        <f>IF(入力用シート!$E$12=D$11,入力用シート!E26,0)</f>
        <v>0</v>
      </c>
      <c r="E25" s="71"/>
      <c r="F25" s="108">
        <v>5.9051461275038717</v>
      </c>
      <c r="G25" s="75">
        <f t="shared" si="0"/>
        <v>5.9051461275038717</v>
      </c>
      <c r="H25" s="116">
        <f>入力用シート!G26</f>
        <v>0</v>
      </c>
      <c r="I25" s="7"/>
    </row>
    <row r="26" spans="1:9" ht="17.100000000000001" customHeight="1">
      <c r="A26" s="297" t="s">
        <v>19</v>
      </c>
      <c r="B26" s="298" t="s">
        <v>294</v>
      </c>
      <c r="C26" s="107">
        <f>IF(入力用シート!$E$12=C$11,入力用シート!E27,0)</f>
        <v>0</v>
      </c>
      <c r="D26" s="72">
        <f>IF(入力用シート!$E$12=D$11,入力用シート!E27,0)</f>
        <v>0</v>
      </c>
      <c r="E26" s="71"/>
      <c r="F26" s="108">
        <v>1.0583102687995498</v>
      </c>
      <c r="G26" s="75">
        <f t="shared" si="0"/>
        <v>1.0583102687995498</v>
      </c>
      <c r="H26" s="116">
        <f>入力用シート!G27</f>
        <v>0</v>
      </c>
      <c r="I26" s="7"/>
    </row>
    <row r="27" spans="1:9" ht="17.100000000000001" customHeight="1">
      <c r="A27" s="297" t="s">
        <v>20</v>
      </c>
      <c r="B27" s="298" t="s">
        <v>53</v>
      </c>
      <c r="C27" s="107">
        <f>IF(入力用シート!$E$12=C$11,入力用シート!E28,0)</f>
        <v>0</v>
      </c>
      <c r="D27" s="72">
        <f>IF(入力用シート!$E$12=D$11,入力用シート!E28,0)</f>
        <v>0</v>
      </c>
      <c r="E27" s="71"/>
      <c r="F27" s="108">
        <v>0</v>
      </c>
      <c r="G27" s="75">
        <f t="shared" si="0"/>
        <v>0</v>
      </c>
      <c r="H27" s="116">
        <f>入力用シート!G28</f>
        <v>0</v>
      </c>
      <c r="I27" s="7"/>
    </row>
    <row r="28" spans="1:9" ht="17.100000000000001" customHeight="1">
      <c r="A28" s="297" t="s">
        <v>21</v>
      </c>
      <c r="B28" s="298" t="s">
        <v>29</v>
      </c>
      <c r="C28" s="107">
        <f>IF(入力用シート!$E$12=C$11,入力用シート!E29,0)</f>
        <v>0</v>
      </c>
      <c r="D28" s="72">
        <f>IF(入力用シート!$E$12=D$11,入力用シート!E29,0)</f>
        <v>0</v>
      </c>
      <c r="E28" s="71"/>
      <c r="F28" s="108">
        <v>2.2423417929352163</v>
      </c>
      <c r="G28" s="75">
        <f t="shared" si="0"/>
        <v>2.2423417929352163</v>
      </c>
      <c r="H28" s="116">
        <f>入力用シート!G29</f>
        <v>0</v>
      </c>
      <c r="I28" s="7"/>
    </row>
    <row r="29" spans="1:9" ht="17.100000000000001" customHeight="1">
      <c r="A29" s="297" t="s">
        <v>56</v>
      </c>
      <c r="B29" s="298" t="s">
        <v>351</v>
      </c>
      <c r="C29" s="107">
        <f>IF(入力用シート!$E$12=C$11,入力用シート!E30,0)</f>
        <v>0</v>
      </c>
      <c r="D29" s="72">
        <f>IF(入力用シート!$E$12=D$11,入力用シート!E30,0)</f>
        <v>0</v>
      </c>
      <c r="E29" s="71"/>
      <c r="F29" s="108">
        <v>1.6418820659567481</v>
      </c>
      <c r="G29" s="75">
        <f t="shared" si="0"/>
        <v>1.6418820659567481</v>
      </c>
      <c r="H29" s="116">
        <f>入力用シート!G30</f>
        <v>0</v>
      </c>
      <c r="I29" s="7"/>
    </row>
    <row r="30" spans="1:9" ht="17.100000000000001" customHeight="1">
      <c r="A30" s="297" t="s">
        <v>22</v>
      </c>
      <c r="B30" s="298" t="s">
        <v>39</v>
      </c>
      <c r="C30" s="107">
        <f>IF(入力用シート!$E$12=C$11,入力用シート!E31,0)</f>
        <v>0</v>
      </c>
      <c r="D30" s="72">
        <f>IF(入力用シート!$E$12=D$11,入力用シート!E31,0)</f>
        <v>0</v>
      </c>
      <c r="E30" s="71"/>
      <c r="F30" s="108">
        <v>1.3585401322887838</v>
      </c>
      <c r="G30" s="75">
        <f t="shared" si="0"/>
        <v>1.3585401322887838</v>
      </c>
      <c r="H30" s="116">
        <f>入力用シート!G31</f>
        <v>0</v>
      </c>
      <c r="I30" s="7"/>
    </row>
    <row r="31" spans="1:9" ht="17.100000000000001" customHeight="1">
      <c r="A31" s="297" t="s">
        <v>77</v>
      </c>
      <c r="B31" s="298" t="s">
        <v>27</v>
      </c>
      <c r="C31" s="107">
        <f>IF(入力用シート!$E$12=C$11,入力用シート!E32,0)</f>
        <v>0</v>
      </c>
      <c r="D31" s="72">
        <f>IF(入力用シート!$E$12=D$11,入力用シート!E32,0)</f>
        <v>0</v>
      </c>
      <c r="E31" s="71"/>
      <c r="F31" s="108">
        <v>0.58920110709762163</v>
      </c>
      <c r="G31" s="75">
        <f t="shared" si="0"/>
        <v>0.58920110709762163</v>
      </c>
      <c r="H31" s="116">
        <f>入力用シート!G32</f>
        <v>0</v>
      </c>
      <c r="I31" s="7"/>
    </row>
    <row r="32" spans="1:9" ht="17.100000000000001" customHeight="1">
      <c r="A32" s="297" t="s">
        <v>80</v>
      </c>
      <c r="B32" s="298" t="s">
        <v>30</v>
      </c>
      <c r="C32" s="107">
        <f>IF(入力用シート!$E$12=C$11,入力用シート!E33,0)</f>
        <v>0</v>
      </c>
      <c r="D32" s="72">
        <f>IF(入力用シート!$E$12=D$11,入力用シート!E33,0)</f>
        <v>0</v>
      </c>
      <c r="E32" s="71">
        <f>入力用シート!C33</f>
        <v>100</v>
      </c>
      <c r="F32" s="108">
        <v>7.9767321855795856</v>
      </c>
      <c r="G32" s="75">
        <f t="shared" si="0"/>
        <v>107.97673218557958</v>
      </c>
      <c r="H32" s="116">
        <f>入力用シート!G33</f>
        <v>0</v>
      </c>
      <c r="I32" s="7"/>
    </row>
    <row r="33" spans="1:10" ht="17.100000000000001" customHeight="1">
      <c r="A33" s="297" t="s">
        <v>269</v>
      </c>
      <c r="B33" s="298" t="s">
        <v>40</v>
      </c>
      <c r="C33" s="107">
        <f>IF(入力用シート!$E$12=C$11,入力用シート!E34,0)</f>
        <v>0</v>
      </c>
      <c r="D33" s="72">
        <f>IF(入力用シート!$E$12=D$11,入力用シート!E34,0)</f>
        <v>0</v>
      </c>
      <c r="E33" s="71"/>
      <c r="F33" s="108">
        <v>0</v>
      </c>
      <c r="G33" s="75">
        <f t="shared" si="0"/>
        <v>0</v>
      </c>
      <c r="H33" s="116">
        <f>入力用シート!G34</f>
        <v>0</v>
      </c>
      <c r="I33" s="7"/>
    </row>
    <row r="34" spans="1:10" ht="17.100000000000001" customHeight="1">
      <c r="A34" s="297" t="s">
        <v>270</v>
      </c>
      <c r="B34" s="298" t="s">
        <v>295</v>
      </c>
      <c r="C34" s="107">
        <f>IF(入力用シート!$E$12=C$11,入力用シート!E35,0)</f>
        <v>0</v>
      </c>
      <c r="D34" s="72">
        <f>IF(入力用シート!$E$12=D$11,入力用シート!E35,0)</f>
        <v>0</v>
      </c>
      <c r="E34" s="71"/>
      <c r="F34" s="108">
        <v>0</v>
      </c>
      <c r="G34" s="75">
        <f t="shared" si="0"/>
        <v>0</v>
      </c>
      <c r="H34" s="116">
        <f>入力用シート!G35</f>
        <v>0</v>
      </c>
      <c r="I34" s="7"/>
    </row>
    <row r="35" spans="1:10" ht="17.100000000000001" customHeight="1">
      <c r="A35" s="297" t="s">
        <v>271</v>
      </c>
      <c r="B35" s="298" t="s">
        <v>296</v>
      </c>
      <c r="C35" s="107">
        <f>IF(入力用シート!$E$12=C$11,入力用シート!E36,0)</f>
        <v>0</v>
      </c>
      <c r="D35" s="72">
        <f>IF(入力用シート!$E$12=D$11,入力用シート!E36,0)</f>
        <v>0</v>
      </c>
      <c r="E35" s="71"/>
      <c r="F35" s="108">
        <v>0</v>
      </c>
      <c r="G35" s="75">
        <f t="shared" si="0"/>
        <v>0</v>
      </c>
      <c r="H35" s="116">
        <f>入力用シート!G36</f>
        <v>0</v>
      </c>
      <c r="I35" s="7"/>
    </row>
    <row r="36" spans="1:10" ht="17.100000000000001" customHeight="1">
      <c r="A36" s="297" t="s">
        <v>272</v>
      </c>
      <c r="B36" s="298" t="s">
        <v>41</v>
      </c>
      <c r="C36" s="107">
        <f>IF(入力用シート!$E$12=C$11,入力用シート!E37,0)</f>
        <v>0</v>
      </c>
      <c r="D36" s="72">
        <f>IF(入力用シート!$E$12=D$11,入力用シート!E37,0)</f>
        <v>0</v>
      </c>
      <c r="E36" s="71"/>
      <c r="F36" s="108">
        <v>3.1374020734624946</v>
      </c>
      <c r="G36" s="75">
        <f t="shared" si="0"/>
        <v>3.1374020734624946</v>
      </c>
      <c r="H36" s="116">
        <f>入力用シート!G37</f>
        <v>0</v>
      </c>
      <c r="I36" s="7"/>
    </row>
    <row r="37" spans="1:10" ht="17.100000000000001" customHeight="1">
      <c r="A37" s="297" t="s">
        <v>273</v>
      </c>
      <c r="B37" s="298" t="s">
        <v>42</v>
      </c>
      <c r="C37" s="107">
        <f>IF(入力用シート!$E$12=C$11,入力用シート!E38,0)</f>
        <v>0</v>
      </c>
      <c r="D37" s="72">
        <f>IF(入力用シート!$E$12=D$11,入力用シート!E38,0)</f>
        <v>0</v>
      </c>
      <c r="E37" s="71"/>
      <c r="F37" s="108">
        <v>0</v>
      </c>
      <c r="G37" s="75">
        <f t="shared" si="0"/>
        <v>0</v>
      </c>
      <c r="H37" s="116">
        <f>入力用シート!G38</f>
        <v>0</v>
      </c>
      <c r="I37" s="7"/>
    </row>
    <row r="38" spans="1:10" ht="17.100000000000001" customHeight="1">
      <c r="A38" s="297" t="s">
        <v>274</v>
      </c>
      <c r="B38" s="298" t="s">
        <v>43</v>
      </c>
      <c r="C38" s="107">
        <f>IF(入力用シート!$E$12=C$11,入力用シート!E39,0)</f>
        <v>0</v>
      </c>
      <c r="D38" s="72">
        <f>IF(入力用シート!$E$12=D$11,入力用シート!E39,0)</f>
        <v>0</v>
      </c>
      <c r="E38" s="71"/>
      <c r="F38" s="108">
        <v>0</v>
      </c>
      <c r="G38" s="75">
        <f t="shared" si="0"/>
        <v>0</v>
      </c>
      <c r="H38" s="116">
        <f>入力用シート!G39</f>
        <v>0</v>
      </c>
      <c r="I38" s="7"/>
    </row>
    <row r="39" spans="1:10" ht="17.100000000000001" customHeight="1">
      <c r="A39" s="297" t="s">
        <v>83</v>
      </c>
      <c r="B39" s="298" t="s">
        <v>297</v>
      </c>
      <c r="C39" s="107">
        <f>IF(入力用シート!$E$12=C$11,入力用シート!E40,0)</f>
        <v>0</v>
      </c>
      <c r="D39" s="72">
        <f>IF(入力用シート!$E$12=D$11,入力用シート!E40,0)</f>
        <v>0</v>
      </c>
      <c r="E39" s="71"/>
      <c r="F39" s="108">
        <v>0.40531031571046583</v>
      </c>
      <c r="G39" s="75">
        <f t="shared" si="0"/>
        <v>0.40531031571046583</v>
      </c>
      <c r="H39" s="116">
        <f>入力用シート!G40</f>
        <v>0</v>
      </c>
      <c r="I39" s="7"/>
    </row>
    <row r="40" spans="1:10" ht="17.100000000000001" customHeight="1">
      <c r="A40" s="297" t="s">
        <v>275</v>
      </c>
      <c r="B40" s="298" t="s">
        <v>54</v>
      </c>
      <c r="C40" s="107">
        <f>IF(入力用シート!$E$12=C$11,入力用シート!E41,0)</f>
        <v>0</v>
      </c>
      <c r="D40" s="72">
        <f>IF(入力用シート!$E$12=D$11,入力用シート!E41,0)</f>
        <v>0</v>
      </c>
      <c r="E40" s="71"/>
      <c r="F40" s="108">
        <v>2.2479711028756393</v>
      </c>
      <c r="G40" s="75">
        <f t="shared" si="0"/>
        <v>2.2479711028756393</v>
      </c>
      <c r="H40" s="116">
        <f>入力用シート!G41</f>
        <v>0</v>
      </c>
      <c r="I40" s="7"/>
    </row>
    <row r="41" spans="1:10" ht="17.100000000000001" customHeight="1">
      <c r="A41" s="297" t="s">
        <v>276</v>
      </c>
      <c r="B41" s="298" t="s">
        <v>44</v>
      </c>
      <c r="C41" s="107">
        <f>IF(入力用シート!$E$12=C$11,入力用シート!E42,0)</f>
        <v>0</v>
      </c>
      <c r="D41" s="72">
        <f>IF(入力用シート!$E$12=D$11,入力用シート!E42,0)</f>
        <v>0</v>
      </c>
      <c r="E41" s="71"/>
      <c r="F41" s="108">
        <v>0</v>
      </c>
      <c r="G41" s="75">
        <f t="shared" si="0"/>
        <v>0</v>
      </c>
      <c r="H41" s="116">
        <f>入力用シート!G42</f>
        <v>0</v>
      </c>
      <c r="I41" s="7"/>
    </row>
    <row r="42" spans="1:10" ht="17.100000000000001" customHeight="1">
      <c r="A42" s="297" t="s">
        <v>277</v>
      </c>
      <c r="B42" s="298" t="s">
        <v>45</v>
      </c>
      <c r="C42" s="107">
        <f>IF(入力用シート!$E$12=C$11,入力用シート!E43,0)</f>
        <v>0</v>
      </c>
      <c r="D42" s="72">
        <f>IF(入力用シート!$E$12=D$11,入力用シート!E43,0)</f>
        <v>0</v>
      </c>
      <c r="E42" s="71"/>
      <c r="F42" s="108">
        <v>4.6742036871980117</v>
      </c>
      <c r="G42" s="75">
        <f t="shared" si="0"/>
        <v>4.6742036871980117</v>
      </c>
      <c r="H42" s="116">
        <f>入力用シート!G43</f>
        <v>0</v>
      </c>
      <c r="I42" s="7"/>
    </row>
    <row r="43" spans="1:10" ht="17.100000000000001" customHeight="1">
      <c r="A43" s="297" t="s">
        <v>278</v>
      </c>
      <c r="B43" s="298" t="s">
        <v>298</v>
      </c>
      <c r="C43" s="107">
        <f>IF(入力用シート!$E$12=C$11,入力用シート!E44,0)</f>
        <v>0</v>
      </c>
      <c r="D43" s="72">
        <f>IF(入力用シート!$E$12=D$11,入力用シート!E44,0)</f>
        <v>0</v>
      </c>
      <c r="E43" s="71"/>
      <c r="F43" s="108">
        <v>0</v>
      </c>
      <c r="G43" s="75">
        <f t="shared" si="0"/>
        <v>0</v>
      </c>
      <c r="H43" s="116">
        <f>入力用シート!G44</f>
        <v>0</v>
      </c>
      <c r="I43" s="7"/>
    </row>
    <row r="44" spans="1:10" ht="17.100000000000001" customHeight="1">
      <c r="A44" s="297" t="s">
        <v>279</v>
      </c>
      <c r="B44" s="298" t="s">
        <v>352</v>
      </c>
      <c r="C44" s="107">
        <f>IF(入力用シート!$E$12=C$11,入力用シート!E45,0)</f>
        <v>0</v>
      </c>
      <c r="D44" s="72">
        <f>IF(入力用シート!$E$12=D$11,入力用シート!E45,0)</f>
        <v>0</v>
      </c>
      <c r="E44" s="71"/>
      <c r="F44" s="108">
        <v>0</v>
      </c>
      <c r="G44" s="75">
        <f t="shared" si="0"/>
        <v>0</v>
      </c>
      <c r="H44" s="116">
        <f>入力用シート!G45</f>
        <v>0</v>
      </c>
      <c r="I44" s="7"/>
    </row>
    <row r="45" spans="1:10" ht="17.100000000000001" customHeight="1">
      <c r="A45" s="299" t="s">
        <v>280</v>
      </c>
      <c r="B45" s="300" t="s">
        <v>24</v>
      </c>
      <c r="C45" s="109">
        <f>IF(入力用シート!$E$12=C$11,入力用シート!E46,0)</f>
        <v>0</v>
      </c>
      <c r="D45" s="87">
        <f>IF(入力用シート!$E$12=D$11,入力用シート!E46,0)</f>
        <v>10</v>
      </c>
      <c r="E45" s="88"/>
      <c r="F45" s="110">
        <v>4.246376131725853</v>
      </c>
      <c r="G45" s="76">
        <f t="shared" si="0"/>
        <v>14.246376131725853</v>
      </c>
      <c r="H45" s="117">
        <f>入力用シート!G46</f>
        <v>0</v>
      </c>
      <c r="I45" s="28"/>
    </row>
    <row r="46" spans="1:10" ht="17.100000000000001" customHeight="1">
      <c r="A46" s="299" t="s">
        <v>281</v>
      </c>
      <c r="B46" s="300" t="s">
        <v>25</v>
      </c>
      <c r="C46" s="107">
        <f>IF(入力用シート!$E$12=C$11,入力用シート!E47,0)</f>
        <v>0</v>
      </c>
      <c r="D46" s="72">
        <f>IF(入力用シート!$E$12=D$11,入力用シート!E47,0)</f>
        <v>0</v>
      </c>
      <c r="E46" s="71"/>
      <c r="F46" s="108">
        <v>0</v>
      </c>
      <c r="G46" s="75">
        <f t="shared" si="0"/>
        <v>0</v>
      </c>
      <c r="H46" s="116">
        <f>入力用シート!G47</f>
        <v>0</v>
      </c>
      <c r="I46" s="28"/>
    </row>
    <row r="47" spans="1:10" ht="17.100000000000001" customHeight="1">
      <c r="A47" s="299" t="s">
        <v>282</v>
      </c>
      <c r="B47" s="300" t="s">
        <v>46</v>
      </c>
      <c r="C47" s="107">
        <f>IF(入力用シート!$E$12=C$11,入力用シート!E48,0)</f>
        <v>0</v>
      </c>
      <c r="D47" s="72">
        <f>IF(入力用シート!$E$12=D$11,入力用シート!E48,0)</f>
        <v>0</v>
      </c>
      <c r="E47" s="71"/>
      <c r="F47" s="108">
        <v>0</v>
      </c>
      <c r="G47" s="75">
        <f t="shared" si="0"/>
        <v>0</v>
      </c>
      <c r="H47" s="116">
        <f>入力用シート!G48</f>
        <v>0</v>
      </c>
      <c r="I47" s="28"/>
    </row>
    <row r="48" spans="1:10" ht="17.100000000000001" customHeight="1" thickBot="1">
      <c r="A48" s="299" t="s">
        <v>283</v>
      </c>
      <c r="B48" s="300" t="s">
        <v>47</v>
      </c>
      <c r="C48" s="111">
        <f>IF(入力用シート!$E$12=C$11,入力用シート!E49,0)</f>
        <v>0</v>
      </c>
      <c r="D48" s="112">
        <f>IF(入力用シート!$E$12=D$11,入力用シート!E49,0)</f>
        <v>0</v>
      </c>
      <c r="E48" s="113"/>
      <c r="F48" s="114">
        <v>0</v>
      </c>
      <c r="G48" s="7">
        <f t="shared" si="0"/>
        <v>0</v>
      </c>
      <c r="H48" s="118">
        <f>入力用シート!G49</f>
        <v>0</v>
      </c>
      <c r="I48" s="302" t="s">
        <v>358</v>
      </c>
      <c r="J48" s="122"/>
    </row>
    <row r="49" spans="1:11" ht="17.100000000000001" customHeight="1" thickTop="1" thickBot="1">
      <c r="A49" s="545" t="s">
        <v>90</v>
      </c>
      <c r="B49" s="546"/>
      <c r="C49" s="70">
        <f t="shared" ref="C49:H49" si="1">SUM(C12:C48)</f>
        <v>0</v>
      </c>
      <c r="D49" s="86">
        <f t="shared" si="1"/>
        <v>10</v>
      </c>
      <c r="E49" s="48">
        <f t="shared" si="1"/>
        <v>100</v>
      </c>
      <c r="F49" s="86">
        <f t="shared" si="1"/>
        <v>40</v>
      </c>
      <c r="G49" s="69">
        <f t="shared" si="1"/>
        <v>150</v>
      </c>
      <c r="H49" s="48">
        <f t="shared" si="1"/>
        <v>100</v>
      </c>
      <c r="I49" s="758" t="str">
        <f>入力用シート!H50</f>
        <v>億円</v>
      </c>
      <c r="J49" s="759"/>
    </row>
    <row r="51" spans="1:11">
      <c r="A51" s="302" t="s">
        <v>164</v>
      </c>
      <c r="B51" s="122"/>
      <c r="C51" s="11"/>
      <c r="D51" s="5"/>
      <c r="J51" s="27"/>
      <c r="K51" s="27"/>
    </row>
    <row r="52" spans="1:11" ht="15.75" customHeight="1">
      <c r="A52" s="9"/>
      <c r="D52" s="11"/>
    </row>
    <row r="53" spans="1:11" ht="14.25">
      <c r="A53" s="9"/>
      <c r="B53" s="9"/>
      <c r="C53" s="49"/>
      <c r="D53" s="11"/>
    </row>
    <row r="54" spans="1:11">
      <c r="A54" s="1"/>
      <c r="B54" s="2"/>
      <c r="C54" s="12"/>
      <c r="D54" s="7"/>
    </row>
    <row r="55" spans="1:11">
      <c r="A55" s="1"/>
      <c r="B55" s="2"/>
      <c r="C55" s="12"/>
      <c r="D55" s="7"/>
    </row>
    <row r="56" spans="1:11">
      <c r="A56" s="1"/>
      <c r="B56" s="2"/>
      <c r="C56" s="12"/>
      <c r="D56" s="7"/>
    </row>
    <row r="57" spans="1:11">
      <c r="A57" s="1"/>
      <c r="B57" s="2"/>
      <c r="C57" s="12"/>
      <c r="D57" s="7"/>
    </row>
    <row r="58" spans="1:11" ht="14.25" thickBot="1">
      <c r="A58" s="1"/>
      <c r="B58" s="2"/>
      <c r="C58" s="12"/>
      <c r="D58" s="7"/>
    </row>
    <row r="59" spans="1:11" ht="15.75" thickTop="1" thickBot="1">
      <c r="A59" s="1"/>
      <c r="B59" s="303" t="str">
        <f>入力用シート!B59</f>
        <v>令和7年(岡山市)</v>
      </c>
      <c r="C59" s="304">
        <f>入力用シート!C59</f>
        <v>0.66594292803970223</v>
      </c>
      <c r="D59" s="7"/>
    </row>
    <row r="60" spans="1:11" ht="14.25" thickTop="1">
      <c r="A60" s="1"/>
      <c r="B60" s="2"/>
      <c r="C60" s="12"/>
      <c r="D60" s="7"/>
    </row>
    <row r="61" spans="1:11">
      <c r="A61" s="1"/>
      <c r="B61" s="2"/>
      <c r="C61" s="12"/>
      <c r="D61" s="7"/>
    </row>
    <row r="62" spans="1:11">
      <c r="A62" s="1"/>
      <c r="B62" s="2"/>
      <c r="C62" s="12"/>
      <c r="D62" s="7"/>
    </row>
    <row r="63" spans="1:11">
      <c r="A63" s="1"/>
      <c r="B63" s="2"/>
      <c r="C63" s="12"/>
      <c r="D63" s="7"/>
    </row>
    <row r="64" spans="1:11">
      <c r="A64" s="1"/>
      <c r="B64" s="2"/>
      <c r="C64" s="12"/>
      <c r="D64" s="7"/>
    </row>
    <row r="65" spans="1:4">
      <c r="A65" s="1"/>
      <c r="B65" s="2"/>
      <c r="C65" s="12"/>
      <c r="D65" s="7"/>
    </row>
    <row r="66" spans="1:4">
      <c r="A66" s="1"/>
      <c r="B66" s="2"/>
      <c r="C66" s="12"/>
      <c r="D66" s="7"/>
    </row>
    <row r="67" spans="1:4">
      <c r="A67" s="1"/>
      <c r="B67" s="2"/>
      <c r="C67" s="12"/>
      <c r="D67" s="7"/>
    </row>
    <row r="68" spans="1:4">
      <c r="A68" s="1"/>
      <c r="B68" s="2"/>
      <c r="C68" s="12"/>
      <c r="D68" s="7"/>
    </row>
    <row r="69" spans="1:4">
      <c r="A69" s="1"/>
      <c r="B69" s="2"/>
      <c r="C69" s="12"/>
      <c r="D69" s="7"/>
    </row>
    <row r="70" spans="1:4">
      <c r="A70" s="1"/>
      <c r="B70" s="2"/>
      <c r="C70" s="12"/>
      <c r="D70" s="7"/>
    </row>
    <row r="71" spans="1:4">
      <c r="A71" s="1"/>
      <c r="B71" s="2"/>
      <c r="C71" s="12"/>
      <c r="D71" s="7"/>
    </row>
    <row r="72" spans="1:4">
      <c r="A72" s="1"/>
      <c r="B72" s="2"/>
      <c r="C72" s="12"/>
      <c r="D72" s="7"/>
    </row>
    <row r="73" spans="1:4">
      <c r="A73" s="1"/>
      <c r="B73" s="2"/>
      <c r="C73" s="12"/>
      <c r="D73" s="7"/>
    </row>
    <row r="74" spans="1:4">
      <c r="A74" s="1"/>
      <c r="B74" s="2"/>
      <c r="C74" s="12"/>
      <c r="D74" s="7"/>
    </row>
    <row r="75" spans="1:4">
      <c r="A75" s="1"/>
      <c r="B75" s="2"/>
      <c r="C75" s="12"/>
      <c r="D75" s="7"/>
    </row>
    <row r="76" spans="1:4">
      <c r="A76" s="1"/>
      <c r="B76" s="2"/>
      <c r="C76" s="12"/>
      <c r="D76" s="7"/>
    </row>
    <row r="77" spans="1:4">
      <c r="A77" s="544"/>
      <c r="B77" s="544"/>
      <c r="C77" s="12"/>
      <c r="D77" s="7"/>
    </row>
    <row r="78" spans="1:4">
      <c r="C78" s="12"/>
      <c r="D78" s="7"/>
    </row>
    <row r="79" spans="1:4">
      <c r="C79" s="12"/>
      <c r="D79" s="7"/>
    </row>
    <row r="80" spans="1:4">
      <c r="C80" s="12"/>
      <c r="D80" s="7"/>
    </row>
    <row r="81" spans="3:4">
      <c r="C81" s="12"/>
      <c r="D81" s="7"/>
    </row>
    <row r="82" spans="3:4">
      <c r="C82" s="12"/>
      <c r="D82" s="7"/>
    </row>
    <row r="83" spans="3:4">
      <c r="C83" s="12"/>
      <c r="D83" s="7"/>
    </row>
    <row r="84" spans="3:4">
      <c r="C84" s="12"/>
      <c r="D84" s="7"/>
    </row>
    <row r="85" spans="3:4">
      <c r="C85" s="12"/>
      <c r="D85" s="7"/>
    </row>
    <row r="86" spans="3:4">
      <c r="C86" s="12"/>
      <c r="D86" s="7"/>
    </row>
    <row r="87" spans="3:4">
      <c r="C87" s="12"/>
      <c r="D87" s="7"/>
    </row>
    <row r="88" spans="3:4">
      <c r="C88" s="12"/>
      <c r="D88" s="7"/>
    </row>
    <row r="89" spans="3:4">
      <c r="C89" s="12"/>
      <c r="D89" s="7"/>
    </row>
  </sheetData>
  <mergeCells count="10">
    <mergeCell ref="B5:H6"/>
    <mergeCell ref="A77:B77"/>
    <mergeCell ref="A49:B49"/>
    <mergeCell ref="A9:B11"/>
    <mergeCell ref="I49:J49"/>
    <mergeCell ref="G9:G11"/>
    <mergeCell ref="C9:F9"/>
    <mergeCell ref="C10:D10"/>
    <mergeCell ref="E10:F10"/>
    <mergeCell ref="H9:H11"/>
  </mergeCells>
  <phoneticPr fontId="2"/>
  <dataValidations xWindow="541" yWindow="496" count="2">
    <dataValidation type="list" allowBlank="1" showInputMessage="1" showErrorMessage="1" sqref="I49" xr:uid="{FDA3364D-5460-40B6-B98C-336797EC32C9}">
      <formula1>単位</formula1>
    </dataValidation>
    <dataValidation type="list" allowBlank="1" showInputMessage="1" showErrorMessage="1" sqref="B53" xr:uid="{646CE2CF-3713-457C-A7D4-B61B2068AC00}">
      <formula1>#REF!</formula1>
    </dataValidation>
  </dataValidations>
  <pageMargins left="0.78700000000000003" right="0.78700000000000003" top="0.98399999999999999" bottom="0.98399999999999999" header="0.51200000000000001" footer="0.51200000000000001"/>
  <pageSetup paperSize="9" scale="6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6B781-A993-42C9-BD1D-71A88694A1F6}">
  <sheetPr codeName="Sheet14"/>
  <dimension ref="A1:J82"/>
  <sheetViews>
    <sheetView zoomScaleNormal="100" workbookViewId="0">
      <selection sqref="A1:B1"/>
    </sheetView>
  </sheetViews>
  <sheetFormatPr defaultRowHeight="13.5"/>
  <cols>
    <col min="1" max="1" width="3.25" style="23" bestFit="1" customWidth="1"/>
    <col min="2" max="2" width="21.5" style="21" customWidth="1"/>
    <col min="3" max="4" width="12.625" style="21" customWidth="1"/>
    <col min="5" max="5" width="13" style="21" bestFit="1" customWidth="1"/>
    <col min="6" max="6" width="13" style="21" customWidth="1"/>
    <col min="7" max="7" width="13" style="21" bestFit="1" customWidth="1"/>
    <col min="8" max="8" width="19.25" style="21" bestFit="1" customWidth="1"/>
    <col min="9" max="16384" width="9" style="21"/>
  </cols>
  <sheetData>
    <row r="1" spans="1:10" ht="18" customHeight="1">
      <c r="A1" s="768"/>
      <c r="B1" s="768"/>
      <c r="C1" s="245" t="s">
        <v>85</v>
      </c>
      <c r="D1" s="245"/>
    </row>
    <row r="2" spans="1:10" ht="18" customHeight="1">
      <c r="A2" s="766" t="s">
        <v>64</v>
      </c>
      <c r="B2" s="767"/>
      <c r="C2" s="246" t="s">
        <v>65</v>
      </c>
      <c r="D2" s="246" t="s">
        <v>66</v>
      </c>
      <c r="E2" s="246" t="s">
        <v>28</v>
      </c>
      <c r="F2" s="246" t="s">
        <v>144</v>
      </c>
      <c r="G2" s="258" t="s">
        <v>84</v>
      </c>
      <c r="H2" s="258" t="s">
        <v>49</v>
      </c>
      <c r="I2" s="23"/>
      <c r="J2" s="23"/>
    </row>
    <row r="3" spans="1:10" ht="18" customHeight="1">
      <c r="A3" s="253" t="s">
        <v>5</v>
      </c>
      <c r="B3" s="254" t="s">
        <v>349</v>
      </c>
      <c r="C3" s="247">
        <v>0.23807402745164494</v>
      </c>
      <c r="D3" s="247">
        <v>5.1044566559345417E-2</v>
      </c>
      <c r="E3" s="259">
        <f>1-(-'取引基本表（37部門）'!AZ4/'取引基本表（37部門）'!AV4)</f>
        <v>0.36639722010742293</v>
      </c>
      <c r="F3" s="259">
        <f>'取引基本表（37部門）'!C48/'取引基本表（37部門）'!C49</f>
        <v>0.490438797343762</v>
      </c>
      <c r="G3" s="259">
        <f>'取引基本表（37部門）'!C43/'取引基本表（37部門）'!C49</f>
        <v>0.19556086391615188</v>
      </c>
      <c r="H3" s="259">
        <f>'取引基本表（37部門）'!AP4/'取引基本表（37部門）'!$AP$41</f>
        <v>1.072366387609759E-2</v>
      </c>
    </row>
    <row r="4" spans="1:10" ht="18" customHeight="1">
      <c r="A4" s="253" t="s">
        <v>6</v>
      </c>
      <c r="B4" s="254" t="s">
        <v>31</v>
      </c>
      <c r="C4" s="248">
        <v>1.2770746140326476E-2</v>
      </c>
      <c r="D4" s="248">
        <v>7.5258892106161573E-2</v>
      </c>
      <c r="E4" s="259">
        <f>1-(-'取引基本表（37部門）'!AZ5/'取引基本表（37部門）'!AV5)</f>
        <v>5.481249661000942E-3</v>
      </c>
      <c r="F4" s="259">
        <f>'取引基本表（37部門）'!D48/'取引基本表（37部門）'!D49</f>
        <v>0.60974633049424742</v>
      </c>
      <c r="G4" s="259">
        <f>'取引基本表（37部門）'!D43/'取引基本表（37部門）'!D49</f>
        <v>0.31595484159132564</v>
      </c>
      <c r="H4" s="259">
        <f>'取引基本表（37部門）'!AP5/'取引基本表（37部門）'!$AP$41</f>
        <v>-1.9175268053613108E-5</v>
      </c>
    </row>
    <row r="5" spans="1:10" ht="18" customHeight="1">
      <c r="A5" s="253" t="s">
        <v>7</v>
      </c>
      <c r="B5" s="254" t="s">
        <v>52</v>
      </c>
      <c r="C5" s="248">
        <v>0.31897309753028824</v>
      </c>
      <c r="D5" s="248">
        <v>3.4974624312594543E-2</v>
      </c>
      <c r="E5" s="259">
        <f>1-(-'取引基本表（37部門）'!AZ6/'取引基本表（37部門）'!AV6)</f>
        <v>0.23343898951199138</v>
      </c>
      <c r="F5" s="259">
        <f>'取引基本表（37部門）'!E48/'取引基本表（37部門）'!E49</f>
        <v>0.35680380725221111</v>
      </c>
      <c r="G5" s="259">
        <f>'取引基本表（37部門）'!E43/'取引基本表（37部門）'!E49</f>
        <v>0.12081471368988057</v>
      </c>
      <c r="H5" s="259">
        <f>'取引基本表（37部門）'!AP6/'取引基本表（37部門）'!$AP$41</f>
        <v>0.10346220204953753</v>
      </c>
    </row>
    <row r="6" spans="1:10" ht="18" customHeight="1">
      <c r="A6" s="253" t="s">
        <v>8</v>
      </c>
      <c r="B6" s="254" t="s">
        <v>32</v>
      </c>
      <c r="C6" s="248">
        <v>0.43289059271188135</v>
      </c>
      <c r="D6" s="248">
        <v>3.1830295429605665E-2</v>
      </c>
      <c r="E6" s="259">
        <f>1-(-'取引基本表（37部門）'!AZ7/'取引基本表（37部門）'!AV7)</f>
        <v>0.21404693822497978</v>
      </c>
      <c r="F6" s="259">
        <f>'取引基本表（37部門）'!F48/'取引基本表（37部門）'!F49</f>
        <v>0.39045589555664617</v>
      </c>
      <c r="G6" s="259">
        <f>'取引基本表（37部門）'!F43/'取引基本表（37部門）'!F49</f>
        <v>0.28284010217361233</v>
      </c>
      <c r="H6" s="259">
        <f>'取引基本表（37部門）'!AP7/'取引基本表（37部門）'!$AP$41</f>
        <v>1.1445251217361016E-2</v>
      </c>
    </row>
    <row r="7" spans="1:10" ht="18" customHeight="1">
      <c r="A7" s="253" t="s">
        <v>9</v>
      </c>
      <c r="B7" s="254" t="s">
        <v>23</v>
      </c>
      <c r="C7" s="248">
        <v>0.22777229487782322</v>
      </c>
      <c r="D7" s="248">
        <v>6.8733174530178631E-2</v>
      </c>
      <c r="E7" s="259">
        <f>1-(-'取引基本表（37部門）'!AZ8/'取引基本表（37部門）'!AV8)</f>
        <v>0.2722000121381698</v>
      </c>
      <c r="F7" s="259">
        <f>'取引基本表（37部門）'!G48/'取引基本表（37部門）'!G49</f>
        <v>0.41154862488135346</v>
      </c>
      <c r="G7" s="259">
        <f>'取引基本表（37部門）'!G43/'取引基本表（37部門）'!G49</f>
        <v>0.19801368338844577</v>
      </c>
      <c r="H7" s="259">
        <f>'取引基本表（37部門）'!AP8/'取引基本表（37部門）'!$AP$41</f>
        <v>1.5428232066743138E-3</v>
      </c>
    </row>
    <row r="8" spans="1:10" ht="18" customHeight="1">
      <c r="A8" s="253" t="s">
        <v>10</v>
      </c>
      <c r="B8" s="254" t="s">
        <v>33</v>
      </c>
      <c r="C8" s="248">
        <v>0.2102043499767286</v>
      </c>
      <c r="D8" s="248">
        <v>2.9858347125721881E-2</v>
      </c>
      <c r="E8" s="259">
        <f>1-(-'取引基本表（37部門）'!AZ9/'取引基本表（37部門）'!AV9)</f>
        <v>0.44748827205521269</v>
      </c>
      <c r="F8" s="259">
        <f>'取引基本表（37部門）'!H48/'取引基本表（37部門）'!H49</f>
        <v>0.28403440595753265</v>
      </c>
      <c r="G8" s="259">
        <f>'取引基本表（37部門）'!H43/'取引基本表（37部門）'!H49</f>
        <v>9.2881383042730567E-2</v>
      </c>
      <c r="H8" s="259">
        <f>'取引基本表（37部門）'!AP9/'取引基本表（37部門）'!$AP$41</f>
        <v>7.9700220355788717E-3</v>
      </c>
    </row>
    <row r="9" spans="1:10" ht="18" customHeight="1">
      <c r="A9" s="253" t="s">
        <v>11</v>
      </c>
      <c r="B9" s="254" t="s">
        <v>34</v>
      </c>
      <c r="C9" s="248">
        <v>0.18250225591508584</v>
      </c>
      <c r="D9" s="248">
        <v>2.3247396138689074E-2</v>
      </c>
      <c r="E9" s="259">
        <f>1-(-'取引基本表（37部門）'!AZ10/'取引基本表（37部門）'!AV10)</f>
        <v>0.56331253934075276</v>
      </c>
      <c r="F9" s="259">
        <f>'取引基本表（37部門）'!I48/'取引基本表（37部門）'!I49</f>
        <v>0.44753203015105719</v>
      </c>
      <c r="G9" s="259">
        <f>'取引基本表（37部門）'!I43/'取引基本表（37部門）'!I49</f>
        <v>1.4768532381812737E-2</v>
      </c>
      <c r="H9" s="259">
        <f>'取引基本表（37部門）'!AP10/'取引基本表（37部門）'!$AP$41</f>
        <v>1.5893337099928791E-2</v>
      </c>
    </row>
    <row r="10" spans="1:10" ht="18" customHeight="1">
      <c r="A10" s="253" t="s">
        <v>12</v>
      </c>
      <c r="B10" s="254" t="s">
        <v>350</v>
      </c>
      <c r="C10" s="248">
        <v>0.18507577961222504</v>
      </c>
      <c r="D10" s="248">
        <v>3.2262756151137946E-2</v>
      </c>
      <c r="E10" s="259">
        <f>1-(-'取引基本表（37部門）'!AZ11/'取引基本表（37部門）'!AV11)</f>
        <v>0.29071332174817766</v>
      </c>
      <c r="F10" s="259">
        <f>'取引基本表（37部門）'!J48/'取引基本表（37部門）'!J49</f>
        <v>0.46093359540194534</v>
      </c>
      <c r="G10" s="259">
        <f>'取引基本表（37部門）'!J43/'取引基本表（37部門）'!J49</f>
        <v>0.24678140978816657</v>
      </c>
      <c r="H10" s="259">
        <f>'取引基本表（37部門）'!AP11/'取引基本表（37部門）'!$AP$41</f>
        <v>2.3472938103989839E-3</v>
      </c>
    </row>
    <row r="11" spans="1:10" ht="18" customHeight="1">
      <c r="A11" s="253" t="s">
        <v>13</v>
      </c>
      <c r="B11" s="254" t="s">
        <v>35</v>
      </c>
      <c r="C11" s="248">
        <v>0.17883092711958865</v>
      </c>
      <c r="D11" s="248">
        <v>6.6266390469080241E-2</v>
      </c>
      <c r="E11" s="259">
        <f>1-(-'取引基本表（37部門）'!AZ12/'取引基本表（37部門）'!AV12)</f>
        <v>0.41129930541186965</v>
      </c>
      <c r="F11" s="259">
        <f>'取引基本表（37部門）'!K48/'取引基本表（37部門）'!K49</f>
        <v>0.48507459026443778</v>
      </c>
      <c r="G11" s="259">
        <f>'取引基本表（37部門）'!K43/'取引基本表（37部門）'!K49</f>
        <v>0.2080020708164739</v>
      </c>
      <c r="H11" s="259">
        <f>'取引基本表（37部門）'!AP12/'取引基本表（37部門）'!$AP$41</f>
        <v>3.3810817591254695E-4</v>
      </c>
    </row>
    <row r="12" spans="1:10" ht="18" customHeight="1">
      <c r="A12" s="253" t="s">
        <v>14</v>
      </c>
      <c r="B12" s="254" t="s">
        <v>36</v>
      </c>
      <c r="C12" s="248">
        <v>4.4136106688233458E-2</v>
      </c>
      <c r="D12" s="248">
        <v>3.2261733262567288E-2</v>
      </c>
      <c r="E12" s="259">
        <f>1-(-'取引基本表（37部門）'!AZ13/'取引基本表（37部門）'!AV13)</f>
        <v>0.87188467278269222</v>
      </c>
      <c r="F12" s="259">
        <f>'取引基本表（37部門）'!L48/'取引基本表（37部門）'!L49</f>
        <v>0.14260452610139132</v>
      </c>
      <c r="G12" s="259">
        <f>'取引基本表（37部門）'!L43/'取引基本表（37部門）'!L49</f>
        <v>5.6868638290716249E-2</v>
      </c>
      <c r="H12" s="259">
        <f>'取引基本表（37部門）'!AP13/'取引基本表（37部門）'!$AP$41</f>
        <v>-1.2490119956233239E-4</v>
      </c>
    </row>
    <row r="13" spans="1:10" ht="18" customHeight="1">
      <c r="A13" s="253" t="s">
        <v>15</v>
      </c>
      <c r="B13" s="254" t="s">
        <v>37</v>
      </c>
      <c r="C13" s="248">
        <v>8.3708278944950448E-2</v>
      </c>
      <c r="D13" s="248">
        <v>3.285179864509119E-2</v>
      </c>
      <c r="E13" s="259">
        <f>1-(-'取引基本表（37部門）'!AZ14/'取引基本表（37部門）'!AV14)</f>
        <v>0.10110930333357071</v>
      </c>
      <c r="F13" s="259">
        <f>'取引基本表（37部門）'!M48/'取引基本表（37部門）'!M49</f>
        <v>0.20181138027528231</v>
      </c>
      <c r="G13" s="259">
        <f>'取引基本表（37部門）'!M43/'取引基本表（37部門）'!M49</f>
        <v>4.4776862102937312E-2</v>
      </c>
      <c r="H13" s="259">
        <f>'取引基本表（37部門）'!AP14/'取引基本表（37部門）'!$AP$41</f>
        <v>7.0306696624442922E-4</v>
      </c>
    </row>
    <row r="14" spans="1:10" ht="18" customHeight="1">
      <c r="A14" s="253" t="s">
        <v>16</v>
      </c>
      <c r="B14" s="254" t="s">
        <v>38</v>
      </c>
      <c r="C14" s="248">
        <v>0.10045502275113756</v>
      </c>
      <c r="D14" s="248">
        <v>4.5405048030179286E-2</v>
      </c>
      <c r="E14" s="259">
        <f>1-(-'取引基本表（37部門）'!AZ15/'取引基本表（37部門）'!AV15)</f>
        <v>0.38362574516551129</v>
      </c>
      <c r="F14" s="259">
        <f>'取引基本表（37部門）'!N48/'取引基本表（37部門）'!N49</f>
        <v>0.5353687803714634</v>
      </c>
      <c r="G14" s="259">
        <f>'取引基本表（37部門）'!N43/'取引基本表（37部門）'!N49</f>
        <v>0.33162750052171835</v>
      </c>
      <c r="H14" s="259">
        <f>'取引基本表（37部門）'!AP15/'取引基本表（37部門）'!$AP$41</f>
        <v>7.0830611052137267E-4</v>
      </c>
    </row>
    <row r="15" spans="1:10" ht="18" customHeight="1">
      <c r="A15" s="253" t="s">
        <v>17</v>
      </c>
      <c r="B15" s="254" t="s">
        <v>292</v>
      </c>
      <c r="C15" s="248">
        <v>0.12361904485748253</v>
      </c>
      <c r="D15" s="248">
        <v>1.523762577203004E-2</v>
      </c>
      <c r="E15" s="259">
        <f>1-(-'取引基本表（37部門）'!AZ16/'取引基本表（37部門）'!AV16)</f>
        <v>0.1705652262304258</v>
      </c>
      <c r="F15" s="259">
        <f>'取引基本表（37部門）'!O48/'取引基本表（37部門）'!O49</f>
        <v>0.48024862109409522</v>
      </c>
      <c r="G15" s="259">
        <f>'取引基本表（37部門）'!O43/'取引基本表（37部門）'!O49</f>
        <v>0.25755382450809666</v>
      </c>
      <c r="H15" s="259">
        <f>'取引基本表（37部門）'!AP16/'取引基本表（37部門）'!$AP$41</f>
        <v>5.189372406312509E-5</v>
      </c>
    </row>
    <row r="16" spans="1:10" ht="18" customHeight="1">
      <c r="A16" s="253" t="s">
        <v>18</v>
      </c>
      <c r="B16" s="254" t="s">
        <v>293</v>
      </c>
      <c r="C16" s="248">
        <v>0.13307588939694828</v>
      </c>
      <c r="D16" s="248">
        <v>1.3002141799019451E-2</v>
      </c>
      <c r="E16" s="259">
        <f>1-(-'取引基本表（37部門）'!AZ17/'取引基本表（37部門）'!AV17)</f>
        <v>0.31255227608041469</v>
      </c>
      <c r="F16" s="259">
        <f>'取引基本表（37部門）'!P48/'取引基本表（37部門）'!P49</f>
        <v>0.4943230352644532</v>
      </c>
      <c r="G16" s="259">
        <f>'取引基本表（37部門）'!P43/'取引基本表（37部門）'!P49</f>
        <v>0.29500938497935464</v>
      </c>
      <c r="H16" s="259">
        <f>'取引基本表（37部門）'!AP17/'取引基本表（37部門）'!$AP$41</f>
        <v>8.120673629262382E-6</v>
      </c>
    </row>
    <row r="17" spans="1:8" ht="18" customHeight="1">
      <c r="A17" s="253" t="s">
        <v>19</v>
      </c>
      <c r="B17" s="254" t="s">
        <v>294</v>
      </c>
      <c r="C17" s="248">
        <v>0.20693643904416342</v>
      </c>
      <c r="D17" s="248">
        <v>1.5492303281362767E-2</v>
      </c>
      <c r="E17" s="259">
        <f>1-(-'取引基本表（37部門）'!AZ18/'取引基本表（37部門）'!AV18)</f>
        <v>0.17462011926616194</v>
      </c>
      <c r="F17" s="259">
        <f>'取引基本表（37部門）'!Q48/'取引基本表（37部門）'!Q49</f>
        <v>0.44810233508388225</v>
      </c>
      <c r="G17" s="259">
        <f>'取引基本表（37部門）'!Q43/'取引基本表（37部門）'!Q49</f>
        <v>0.39366397317862151</v>
      </c>
      <c r="H17" s="259">
        <f>'取引基本表（37部門）'!AP18/'取引基本表（37部門）'!$AP$41</f>
        <v>1.6990544890127681E-4</v>
      </c>
    </row>
    <row r="18" spans="1:8" ht="18" customHeight="1">
      <c r="A18" s="253" t="s">
        <v>20</v>
      </c>
      <c r="B18" s="254" t="s">
        <v>53</v>
      </c>
      <c r="C18" s="248">
        <v>6.7975530575738172E-2</v>
      </c>
      <c r="D18" s="248">
        <v>1.0992469247587287E-2</v>
      </c>
      <c r="E18" s="259">
        <f>1-(-'取引基本表（37部門）'!AZ19/'取引基本表（37部門）'!AV19)</f>
        <v>0.22129803392672309</v>
      </c>
      <c r="F18" s="259">
        <f>'取引基本表（37部門）'!R48/'取引基本表（37部門）'!R49</f>
        <v>0.37840959069752428</v>
      </c>
      <c r="G18" s="259">
        <f>'取引基本表（37部門）'!R43/'取引基本表（37部門）'!R49</f>
        <v>0.25453526011424132</v>
      </c>
      <c r="H18" s="259">
        <f>'取引基本表（37部門）'!AP19/'取引基本表（37部門）'!$AP$41</f>
        <v>1.66735766613726E-4</v>
      </c>
    </row>
    <row r="19" spans="1:8" ht="18" customHeight="1">
      <c r="A19" s="253" t="s">
        <v>21</v>
      </c>
      <c r="B19" s="254" t="s">
        <v>29</v>
      </c>
      <c r="C19" s="248">
        <v>0.18806433917009355</v>
      </c>
      <c r="D19" s="248">
        <v>1.1047533625104607E-2</v>
      </c>
      <c r="E19" s="259">
        <f>1-(-'取引基本表（37部門）'!AZ20/'取引基本表（37部門）'!AV20)</f>
        <v>7.7391041210944644E-2</v>
      </c>
      <c r="F19" s="259">
        <f>'取引基本表（37部門）'!S48/'取引基本表（37部門）'!S49</f>
        <v>0.32477713911787293</v>
      </c>
      <c r="G19" s="259">
        <f>'取引基本表（37部門）'!S43/'取引基本表（37部門）'!S49</f>
        <v>0.20095604892264265</v>
      </c>
      <c r="H19" s="259">
        <f>'取引基本表（37部門）'!AP20/'取引基本表（37部門）'!$AP$41</f>
        <v>6.7641805887975626E-3</v>
      </c>
    </row>
    <row r="20" spans="1:8" ht="18" customHeight="1">
      <c r="A20" s="253" t="s">
        <v>56</v>
      </c>
      <c r="B20" s="254" t="s">
        <v>351</v>
      </c>
      <c r="C20" s="248">
        <v>0.19345981196454651</v>
      </c>
      <c r="D20" s="248">
        <v>8.7422352933258854E-3</v>
      </c>
      <c r="E20" s="259">
        <f>1-(-'取引基本表（37部門）'!AZ21/'取引基本表（37部門）'!AV21)</f>
        <v>1.7816272366656172E-2</v>
      </c>
      <c r="F20" s="259">
        <f>'取引基本表（37部門）'!T48/'取引基本表（37部門）'!T49</f>
        <v>0.44752266558872783</v>
      </c>
      <c r="G20" s="259">
        <f>'取引基本表（37部門）'!T43/'取引基本表（37部門）'!T49</f>
        <v>0.42817751342611304</v>
      </c>
      <c r="H20" s="259">
        <f>'取引基本表（37部門）'!AP21/'取引基本表（37部門）'!$AP$41</f>
        <v>1.1436816195075137E-2</v>
      </c>
    </row>
    <row r="21" spans="1:8" ht="18" customHeight="1">
      <c r="A21" s="253" t="s">
        <v>22</v>
      </c>
      <c r="B21" s="255" t="s">
        <v>39</v>
      </c>
      <c r="C21" s="248">
        <v>9.5804938719456903E-2</v>
      </c>
      <c r="D21" s="248">
        <v>1.8393663790497412E-2</v>
      </c>
      <c r="E21" s="259">
        <f>1-(-'取引基本表（37部門）'!AZ22/'取引基本表（37部門）'!AV22)</f>
        <v>0.33807737703088891</v>
      </c>
      <c r="F21" s="259">
        <f>'取引基本表（37部門）'!U48/'取引基本表（37部門）'!U49</f>
        <v>0.23777551902976915</v>
      </c>
      <c r="G21" s="259">
        <f>'取引基本表（37部門）'!U43/'取引基本表（37部門）'!U49</f>
        <v>0.1782383356347251</v>
      </c>
      <c r="H21" s="259">
        <f>'取引基本表（37部門）'!AP22/'取引基本表（37部門）'!$AP$41</f>
        <v>6.7096149011531964E-3</v>
      </c>
    </row>
    <row r="22" spans="1:8" s="22" customFormat="1" ht="18" customHeight="1">
      <c r="A22" s="256" t="s">
        <v>77</v>
      </c>
      <c r="B22" s="255" t="s">
        <v>27</v>
      </c>
      <c r="C22" s="248">
        <v>0.31022632680150286</v>
      </c>
      <c r="D22" s="248">
        <v>4.8668136516007113E-2</v>
      </c>
      <c r="E22" s="259">
        <f>1-(-'取引基本表（37部門）'!AZ23/'取引基本表（37部門）'!AV23)</f>
        <v>0.46546652687912127</v>
      </c>
      <c r="F22" s="259">
        <f>'取引基本表（37部門）'!V48/'取引基本表（37部門）'!V49</f>
        <v>0.48987048568022673</v>
      </c>
      <c r="G22" s="248">
        <f>'取引基本表（37部門）'!V43/'取引基本表（37部門）'!V49</f>
        <v>0.27872493436299572</v>
      </c>
      <c r="H22" s="259">
        <f>'取引基本表（37部門）'!AP23/'取引基本表（37部門）'!$AP$41</f>
        <v>7.0408859937843319E-3</v>
      </c>
    </row>
    <row r="23" spans="1:8" ht="18" customHeight="1">
      <c r="A23" s="253" t="s">
        <v>80</v>
      </c>
      <c r="B23" s="254" t="s">
        <v>30</v>
      </c>
      <c r="C23" s="248">
        <v>0</v>
      </c>
      <c r="D23" s="248">
        <v>0</v>
      </c>
      <c r="E23" s="259">
        <f>1-(-'取引基本表（37部門）'!AZ24/'取引基本表（37部門）'!AV24)</f>
        <v>1</v>
      </c>
      <c r="F23" s="259">
        <f>'取引基本表（37部門）'!W48/'取引基本表（37部門）'!W49</f>
        <v>0.51246400795890446</v>
      </c>
      <c r="G23" s="259">
        <f>'取引基本表（37部門）'!W43/'取引基本表（37部門）'!W49</f>
        <v>0.3777187742139147</v>
      </c>
      <c r="H23" s="259">
        <f>'取引基本表（37部門）'!AP24/'取引基本表（37部門）'!$AP$41</f>
        <v>0</v>
      </c>
    </row>
    <row r="24" spans="1:8" ht="18" customHeight="1">
      <c r="A24" s="253" t="s">
        <v>269</v>
      </c>
      <c r="B24" s="255" t="s">
        <v>40</v>
      </c>
      <c r="C24" s="248">
        <v>0</v>
      </c>
      <c r="D24" s="248">
        <v>0</v>
      </c>
      <c r="E24" s="259">
        <f>1-(-'取引基本表（37部門）'!AZ25/'取引基本表（37部門）'!AV25)</f>
        <v>0.59146826427516253</v>
      </c>
      <c r="F24" s="259">
        <f>'取引基本表（37部門）'!X48/'取引基本表（37部門）'!X49</f>
        <v>0.46401965763603886</v>
      </c>
      <c r="G24" s="259">
        <f>'取引基本表（37部門）'!X43/'取引基本表（37部門）'!X49</f>
        <v>8.9580379177290267E-2</v>
      </c>
      <c r="H24" s="259">
        <f>'取引基本表（37部門）'!AP25/'取引基本表（37部門）'!$AP$41</f>
        <v>2.1513157600034978E-2</v>
      </c>
    </row>
    <row r="25" spans="1:8" s="22" customFormat="1" ht="18" customHeight="1">
      <c r="A25" s="256" t="s">
        <v>270</v>
      </c>
      <c r="B25" s="255" t="s">
        <v>295</v>
      </c>
      <c r="C25" s="248">
        <v>0</v>
      </c>
      <c r="D25" s="248">
        <v>0</v>
      </c>
      <c r="E25" s="259">
        <f>1-(-'取引基本表（37部門）'!AZ26/'取引基本表（37部門）'!AV26)</f>
        <v>1</v>
      </c>
      <c r="F25" s="259">
        <f>'取引基本表（37部門）'!Y48/'取引基本表（37部門）'!Y49</f>
        <v>0.54206182909236511</v>
      </c>
      <c r="G25" s="248">
        <f>'取引基本表（37部門）'!Y43/'取引基本表（37部門）'!Y49</f>
        <v>0.12970423840841647</v>
      </c>
      <c r="H25" s="259">
        <f>'取引基本表（37部門）'!AP26/'取引基本表（37部門）'!$AP$41</f>
        <v>1.0829835134869851E-2</v>
      </c>
    </row>
    <row r="26" spans="1:8" ht="18" customHeight="1">
      <c r="A26" s="253" t="s">
        <v>271</v>
      </c>
      <c r="B26" s="254" t="s">
        <v>296</v>
      </c>
      <c r="C26" s="248">
        <v>0</v>
      </c>
      <c r="D26" s="248">
        <v>0</v>
      </c>
      <c r="E26" s="259">
        <f>1-(-'取引基本表（37部門）'!AZ27/'取引基本表（37部門）'!AV27)</f>
        <v>0.98752354682454246</v>
      </c>
      <c r="F26" s="259">
        <f>'取引基本表（37部門）'!Z48/'取引基本表（37部門）'!Z49</f>
        <v>0.68720058757235625</v>
      </c>
      <c r="G26" s="259">
        <f>'取引基本表（37部門）'!Z43/'取引基本表（37部門）'!Z49</f>
        <v>0.48150403170936801</v>
      </c>
      <c r="H26" s="259">
        <f>'取引基本表（37部門）'!AP27/'取引基本表（37部門）'!$AP$41</f>
        <v>3.3692150973381927E-3</v>
      </c>
    </row>
    <row r="27" spans="1:8" ht="18" customHeight="1">
      <c r="A27" s="253" t="s">
        <v>272</v>
      </c>
      <c r="B27" s="254" t="s">
        <v>41</v>
      </c>
      <c r="C27" s="248">
        <v>0</v>
      </c>
      <c r="D27" s="248">
        <v>0</v>
      </c>
      <c r="E27" s="259">
        <f>1-(-'取引基本表（37部門）'!AZ28/'取引基本表（37部門）'!AV28)</f>
        <v>0.77737582050520304</v>
      </c>
      <c r="F27" s="259">
        <f>'取引基本表（37部門）'!AA48/'取引基本表（37部門）'!AA49</f>
        <v>0.70354426854909724</v>
      </c>
      <c r="G27" s="259">
        <f>'取引基本表（37部門）'!AA43/'取引基本表（37部門）'!AA49</f>
        <v>0.45009544620204917</v>
      </c>
      <c r="H27" s="259">
        <f>'取引基本表（37部門）'!AP28/'取引基本表（37部門）'!$AP$41</f>
        <v>0.14634878927174141</v>
      </c>
    </row>
    <row r="28" spans="1:8" ht="18" customHeight="1">
      <c r="A28" s="253" t="s">
        <v>273</v>
      </c>
      <c r="B28" s="254" t="s">
        <v>42</v>
      </c>
      <c r="C28" s="248">
        <v>0</v>
      </c>
      <c r="D28" s="248">
        <v>0</v>
      </c>
      <c r="E28" s="259">
        <f>1-(-'取引基本表（37部門）'!AZ29/'取引基本表（37部門）'!AV29)</f>
        <v>0.89320805047293317</v>
      </c>
      <c r="F28" s="259">
        <f>'取引基本表（37部門）'!AB48/'取引基本表（37部門）'!AB49</f>
        <v>0.68167653534065153</v>
      </c>
      <c r="G28" s="259">
        <f>'取引基本表（37部門）'!AB43/'取引基本表（37部門）'!AB49</f>
        <v>0.44800288682035905</v>
      </c>
      <c r="H28" s="259">
        <f>'取引基本表（37部門）'!AP29/'取引基本表（37部門）'!$AP$41</f>
        <v>5.6601881067600342E-2</v>
      </c>
    </row>
    <row r="29" spans="1:8" ht="18" customHeight="1">
      <c r="A29" s="253" t="s">
        <v>274</v>
      </c>
      <c r="B29" s="254" t="s">
        <v>43</v>
      </c>
      <c r="C29" s="248">
        <v>0</v>
      </c>
      <c r="D29" s="248">
        <v>0</v>
      </c>
      <c r="E29" s="259">
        <f>1-(-'取引基本表（37部門）'!AZ30/'取引基本表（37部門）'!AV30)</f>
        <v>0.75686031056659819</v>
      </c>
      <c r="F29" s="259">
        <f>'取引基本表（37部門）'!AC48/'取引基本表（37部門）'!AC49</f>
        <v>0.8514184331809086</v>
      </c>
      <c r="G29" s="259">
        <f>'取引基本表（37部門）'!AC43/'取引基本表（37部門）'!AC49</f>
        <v>5.8643101047371977E-2</v>
      </c>
      <c r="H29" s="259">
        <f>'取引基本表（37部門）'!AP30/'取引基本表（37部門）'!$AP$41</f>
        <v>0.25764052570307155</v>
      </c>
    </row>
    <row r="30" spans="1:8" ht="18" customHeight="1">
      <c r="A30" s="253" t="s">
        <v>83</v>
      </c>
      <c r="B30" s="254" t="s">
        <v>297</v>
      </c>
      <c r="C30" s="248">
        <v>0</v>
      </c>
      <c r="D30" s="248">
        <v>0</v>
      </c>
      <c r="E30" s="259">
        <f>1-(-'取引基本表（37部門）'!AZ31/'取引基本表（37部門）'!AV31)</f>
        <v>0.91225550567717595</v>
      </c>
      <c r="F30" s="259">
        <f>'取引基本表（37部門）'!AD48/'取引基本表（37部門）'!AD49</f>
        <v>0.54555827435959958</v>
      </c>
      <c r="G30" s="259">
        <f>'取引基本表（37部門）'!AD43/'取引基本表（37部門）'!AD49</f>
        <v>0.38514301351989688</v>
      </c>
      <c r="H30" s="259">
        <f>'取引基本表（37部門）'!AP31/'取引基本表（37部門）'!$AP$41</f>
        <v>2.988172134076094E-2</v>
      </c>
    </row>
    <row r="31" spans="1:8" ht="18" customHeight="1">
      <c r="A31" s="253" t="s">
        <v>275</v>
      </c>
      <c r="B31" s="254" t="s">
        <v>54</v>
      </c>
      <c r="C31" s="248">
        <v>3.4860428283664195E-2</v>
      </c>
      <c r="D31" s="248">
        <v>4.8157099782349484E-3</v>
      </c>
      <c r="E31" s="259">
        <f>1-(-'取引基本表（37部門）'!AZ32/'取引基本表（37部門）'!AV32)</f>
        <v>0.51231450073452489</v>
      </c>
      <c r="F31" s="259">
        <f>'取引基本表（37部門）'!AE48/'取引基本表（37部門）'!AE49</f>
        <v>0.57477053994404759</v>
      </c>
      <c r="G31" s="259">
        <f>'取引基本表（37部門）'!AE43/'取引基本表（37部門）'!AE49</f>
        <v>0.2436380384024118</v>
      </c>
      <c r="H31" s="259">
        <f>'取引基本表（37部門）'!AP32/'取引基本表（37部門）'!$AP$41</f>
        <v>5.8138050561042938E-2</v>
      </c>
    </row>
    <row r="32" spans="1:8" ht="18" customHeight="1">
      <c r="A32" s="253" t="s">
        <v>276</v>
      </c>
      <c r="B32" s="254" t="s">
        <v>44</v>
      </c>
      <c r="C32" s="248">
        <v>0</v>
      </c>
      <c r="D32" s="248">
        <v>0</v>
      </c>
      <c r="E32" s="259">
        <f>1-(-'取引基本表（37部門）'!AZ33/'取引基本表（37部門）'!AV33)</f>
        <v>1</v>
      </c>
      <c r="F32" s="259">
        <f>'取引基本表（37部門）'!AF48/'取引基本表（37部門）'!AF49</f>
        <v>0.72405907044064421</v>
      </c>
      <c r="G32" s="259">
        <f>'取引基本表（37部門）'!AF43/'取引基本表（37部門）'!AF49</f>
        <v>0.3450190684330523</v>
      </c>
      <c r="H32" s="259">
        <f>'取引基本表（37部門）'!AP33/'取引基本表（37部門）'!$AP$41</f>
        <v>3.9155006710950889E-3</v>
      </c>
    </row>
    <row r="33" spans="1:8" ht="18" customHeight="1">
      <c r="A33" s="253" t="s">
        <v>277</v>
      </c>
      <c r="B33" s="257" t="s">
        <v>45</v>
      </c>
      <c r="C33" s="248">
        <v>0</v>
      </c>
      <c r="D33" s="248">
        <v>1.4608411105731505E-5</v>
      </c>
      <c r="E33" s="259">
        <f>1-(-'取引基本表（37部門）'!AZ34/'取引基本表（37部門）'!AV34)</f>
        <v>0.69648436133204905</v>
      </c>
      <c r="F33" s="259">
        <f>'取引基本表（37部門）'!AG48/'取引基本表（37部門）'!AG49</f>
        <v>0.70460740651662912</v>
      </c>
      <c r="G33" s="259">
        <f>'取引基本表（37部門）'!AG43/'取引基本表（37部門）'!AG49</f>
        <v>0.49306628730701346</v>
      </c>
      <c r="H33" s="259">
        <f>'取引基本表（37部門）'!AP34/'取引基本表（37部門）'!$AP$41</f>
        <v>3.0140587459484714E-2</v>
      </c>
    </row>
    <row r="34" spans="1:8" ht="18" customHeight="1">
      <c r="A34" s="253" t="s">
        <v>278</v>
      </c>
      <c r="B34" s="254" t="s">
        <v>298</v>
      </c>
      <c r="C34" s="248">
        <v>0</v>
      </c>
      <c r="D34" s="248">
        <v>0</v>
      </c>
      <c r="E34" s="259">
        <f>1-(-'取引基本表（37部門）'!AZ35/'取引基本表（37部門）'!AV35)</f>
        <v>0.99629323161424221</v>
      </c>
      <c r="F34" s="259">
        <f>'取引基本表（37部門）'!AH48/'取引基本表（37部門）'!AH49</f>
        <v>0.62428430503619881</v>
      </c>
      <c r="G34" s="259">
        <f>'取引基本表（37部門）'!AH43/'取引基本表（37部門）'!AH49</f>
        <v>0.55996260886682914</v>
      </c>
      <c r="H34" s="259">
        <f>'取引基本表（37部門）'!AP35/'取引基本表（37部門）'!$AP$41</f>
        <v>7.0120680806890046E-2</v>
      </c>
    </row>
    <row r="35" spans="1:8" ht="18" customHeight="1">
      <c r="A35" s="253" t="s">
        <v>279</v>
      </c>
      <c r="B35" s="254" t="s">
        <v>352</v>
      </c>
      <c r="C35" s="248">
        <v>0</v>
      </c>
      <c r="D35" s="248">
        <v>0</v>
      </c>
      <c r="E35" s="259">
        <f>1-(-'取引基本表（37部門）'!AZ36/'取引基本表（37部門）'!AV36)</f>
        <v>0.98696602612843021</v>
      </c>
      <c r="F35" s="259">
        <f>'取引基本表（37部門）'!AI48/'取引基本表（37部門）'!AI49</f>
        <v>0.72284792039842194</v>
      </c>
      <c r="G35" s="259">
        <f>'取引基本表（37部門）'!AI43/'取引基本表（37部門）'!AI49</f>
        <v>0.7823860283078452</v>
      </c>
      <c r="H35" s="259">
        <f>'取引基本表（37部門）'!AP36/'取引基本表（37部門）'!$AP$41</f>
        <v>1.3997133611774643E-2</v>
      </c>
    </row>
    <row r="36" spans="1:8" ht="18" customHeight="1">
      <c r="A36" s="253" t="s">
        <v>280</v>
      </c>
      <c r="B36" s="254" t="s">
        <v>24</v>
      </c>
      <c r="C36" s="248">
        <v>0</v>
      </c>
      <c r="D36" s="248">
        <v>0</v>
      </c>
      <c r="E36" s="259">
        <f>1-(-'取引基本表（37部門）'!AZ37/'取引基本表（37部門）'!AV37)</f>
        <v>0.7821196039276046</v>
      </c>
      <c r="F36" s="259">
        <f>'取引基本表（37部門）'!AJ48/'取引基本表（37部門）'!AJ49</f>
        <v>0.60989314106734427</v>
      </c>
      <c r="G36" s="259">
        <f>'取引基本表（37部門）'!AJ43/'取引基本表（37部門）'!AJ49</f>
        <v>0.38275966815034712</v>
      </c>
      <c r="H36" s="259">
        <f>'取引基本表（37部門）'!AP37/'取引基本表（37部門）'!$AP$41</f>
        <v>1.6075030623453192E-2</v>
      </c>
    </row>
    <row r="37" spans="1:8" ht="18" customHeight="1">
      <c r="A37" s="253" t="s">
        <v>281</v>
      </c>
      <c r="B37" s="254" t="s">
        <v>25</v>
      </c>
      <c r="C37" s="248">
        <v>2.4990378704198883E-5</v>
      </c>
      <c r="D37" s="248">
        <v>9.9961514816795531E-6</v>
      </c>
      <c r="E37" s="259">
        <f>1-(-'取引基本表（37部門）'!AZ38/'取引基本表（37部門）'!AV38)</f>
        <v>0.84757474341395078</v>
      </c>
      <c r="F37" s="259">
        <f>'取引基本表（37部門）'!AK48/'取引基本表（37部門）'!AK49</f>
        <v>0.63733271306405059</v>
      </c>
      <c r="G37" s="259">
        <f>'取引基本表（37部門）'!AK43/'取引基本表（37部門）'!AK49</f>
        <v>0.34043307965707242</v>
      </c>
      <c r="H37" s="259">
        <f>'取引基本表（37部門）'!AP38/'取引基本表（37部門）'!$AP$41</f>
        <v>9.4082588246247018E-2</v>
      </c>
    </row>
    <row r="38" spans="1:8" ht="18" customHeight="1">
      <c r="A38" s="253" t="s">
        <v>282</v>
      </c>
      <c r="B38" s="254" t="s">
        <v>46</v>
      </c>
      <c r="C38" s="248">
        <v>0</v>
      </c>
      <c r="D38" s="248">
        <v>0</v>
      </c>
      <c r="E38" s="259">
        <f>1-(-'取引基本表（37部門）'!AZ39/'取引基本表（37部門）'!AV39)</f>
        <v>1</v>
      </c>
      <c r="F38" s="259">
        <f>'取引基本表（37部門）'!AL48/'取引基本表（37部門）'!AL49</f>
        <v>0</v>
      </c>
      <c r="G38" s="259">
        <f>'取引基本表（37部門）'!AL43/'取引基本表（37部門）'!AL49</f>
        <v>0</v>
      </c>
      <c r="H38" s="259">
        <f>'取引基本表（37部門）'!AP39/'取引基本表（37部門）'!$AP$41</f>
        <v>0</v>
      </c>
    </row>
    <row r="39" spans="1:8" ht="18" customHeight="1">
      <c r="A39" s="253" t="s">
        <v>283</v>
      </c>
      <c r="B39" s="254" t="s">
        <v>47</v>
      </c>
      <c r="C39" s="248">
        <v>1.5758226488978715E-2</v>
      </c>
      <c r="D39" s="248">
        <v>3.6042864060296005E-2</v>
      </c>
      <c r="E39" s="259">
        <f>1-(-'取引基本表（37部門）'!AZ40/'取引基本表（37部門）'!AV40)</f>
        <v>0.96293514975508221</v>
      </c>
      <c r="F39" s="259">
        <f>'取引基本表（37部門）'!AM48/'取引基本表（37部門）'!AM49</f>
        <v>0.54681433909201849</v>
      </c>
      <c r="G39" s="259">
        <f>'取引基本表（37部門）'!AM43/'取引基本表（37部門）'!AM49</f>
        <v>6.2063212974875024E-3</v>
      </c>
      <c r="H39" s="259">
        <f>'取引基本表（37部門）'!AP40/'取引基本表（37部門）'!$AP$41</f>
        <v>7.1514319380278397E-6</v>
      </c>
    </row>
    <row r="40" spans="1:8" ht="18" customHeight="1">
      <c r="A40" s="769" t="s">
        <v>67</v>
      </c>
      <c r="B40" s="767"/>
      <c r="C40" s="249"/>
      <c r="D40" s="249"/>
      <c r="E40" s="259">
        <f>1-(-'取引基本表（37部門）'!AZ41/'取引基本表（37部門）'!AV41)</f>
        <v>0.63549867604704324</v>
      </c>
      <c r="F40" s="259">
        <f>'取引基本表（37部門）'!AN48/'取引基本表（37部門）'!AN49</f>
        <v>0.49976903490995861</v>
      </c>
      <c r="G40" s="259">
        <f>'取引基本表（37部門）'!AN43/'取引基本表（37部門）'!AN49</f>
        <v>0.25735276115917305</v>
      </c>
      <c r="H40" s="259">
        <f>'取引基本表（37部門）'!AP41/'取引基本表（37部門）'!$AP$41</f>
        <v>1</v>
      </c>
    </row>
    <row r="41" spans="1:8" ht="18" customHeight="1">
      <c r="C41" s="250" t="s">
        <v>68</v>
      </c>
      <c r="D41" s="24"/>
    </row>
    <row r="42" spans="1:8" ht="18" customHeight="1">
      <c r="C42" s="250" t="s">
        <v>69</v>
      </c>
      <c r="D42" s="24"/>
    </row>
    <row r="43" spans="1:8" ht="18" customHeight="1">
      <c r="B43" s="9"/>
      <c r="C43" s="250" t="s">
        <v>458</v>
      </c>
      <c r="D43" s="251"/>
    </row>
    <row r="44" spans="1:8" ht="18" customHeight="1">
      <c r="B44" s="9"/>
      <c r="C44" s="252" t="s">
        <v>459</v>
      </c>
      <c r="D44" s="9"/>
    </row>
    <row r="45" spans="1:8" ht="18" customHeight="1">
      <c r="B45" s="9"/>
      <c r="C45" s="9"/>
      <c r="D45" s="9"/>
    </row>
    <row r="46" spans="1:8" ht="18" customHeight="1">
      <c r="B46" s="9"/>
      <c r="C46" s="9"/>
      <c r="D46" s="9"/>
    </row>
    <row r="47" spans="1:8" ht="18" customHeight="1">
      <c r="B47" s="9"/>
      <c r="C47" s="9"/>
      <c r="D47" s="9"/>
    </row>
    <row r="48" spans="1:8" ht="18" customHeight="1">
      <c r="B48" s="9"/>
      <c r="C48" s="9"/>
      <c r="D48" s="9"/>
    </row>
    <row r="49" spans="2:4" ht="18" customHeight="1">
      <c r="B49" s="9"/>
      <c r="C49" s="9"/>
      <c r="D49" s="9"/>
    </row>
    <row r="50" spans="2:4" ht="18" customHeight="1">
      <c r="B50" s="9"/>
      <c r="C50" s="9"/>
      <c r="D50" s="9"/>
    </row>
    <row r="51" spans="2:4" ht="18" customHeight="1">
      <c r="B51" s="9"/>
      <c r="C51" s="9"/>
      <c r="D51" s="9"/>
    </row>
    <row r="52" spans="2:4" ht="18" customHeight="1">
      <c r="B52" s="9"/>
      <c r="C52" s="9"/>
      <c r="D52" s="9"/>
    </row>
    <row r="53" spans="2:4" ht="18" customHeight="1">
      <c r="B53" s="9"/>
      <c r="C53" s="9"/>
      <c r="D53" s="9"/>
    </row>
    <row r="54" spans="2:4" ht="18" customHeight="1">
      <c r="B54" s="9"/>
      <c r="C54" s="9"/>
      <c r="D54" s="9"/>
    </row>
    <row r="55" spans="2:4" ht="18" customHeight="1">
      <c r="B55" s="9"/>
      <c r="C55" s="9"/>
      <c r="D55" s="9"/>
    </row>
    <row r="56" spans="2:4" ht="18" customHeight="1">
      <c r="B56" s="9"/>
      <c r="C56" s="9"/>
      <c r="D56" s="9"/>
    </row>
    <row r="57" spans="2:4" ht="18" customHeight="1">
      <c r="B57" s="9"/>
      <c r="C57" s="9"/>
      <c r="D57" s="9"/>
    </row>
    <row r="58" spans="2:4" ht="18" customHeight="1">
      <c r="B58" s="9"/>
      <c r="C58" s="9"/>
      <c r="D58" s="9"/>
    </row>
    <row r="59" spans="2:4" ht="18" customHeight="1">
      <c r="B59" s="9"/>
      <c r="C59" s="9"/>
      <c r="D59" s="9"/>
    </row>
    <row r="60" spans="2:4" ht="18" customHeight="1">
      <c r="B60" s="9"/>
      <c r="C60" s="9"/>
      <c r="D60" s="9"/>
    </row>
    <row r="61" spans="2:4" ht="18" customHeight="1">
      <c r="B61" s="9"/>
      <c r="C61" s="9"/>
      <c r="D61" s="9"/>
    </row>
    <row r="62" spans="2:4" ht="18" customHeight="1">
      <c r="B62" s="9"/>
      <c r="C62" s="9"/>
      <c r="D62" s="9"/>
    </row>
    <row r="63" spans="2:4" ht="18" customHeight="1">
      <c r="B63" s="9"/>
      <c r="C63" s="9"/>
      <c r="D63" s="9"/>
    </row>
    <row r="64" spans="2:4" ht="18" customHeight="1">
      <c r="B64" s="9"/>
      <c r="C64" s="9"/>
      <c r="D64" s="9"/>
    </row>
    <row r="65" spans="1:4" ht="18" customHeight="1">
      <c r="B65" s="9"/>
      <c r="C65" s="9"/>
      <c r="D65" s="9"/>
    </row>
    <row r="66" spans="1:4" ht="18" customHeight="1">
      <c r="B66" s="9"/>
      <c r="C66" s="9"/>
      <c r="D66" s="9"/>
    </row>
    <row r="67" spans="1:4" s="22" customFormat="1" ht="18" customHeight="1">
      <c r="A67" s="25"/>
      <c r="B67" s="9"/>
      <c r="C67" s="9"/>
      <c r="D67" s="9"/>
    </row>
    <row r="68" spans="1:4" ht="18" customHeight="1">
      <c r="B68" s="9"/>
      <c r="C68" s="9"/>
      <c r="D68" s="9"/>
    </row>
    <row r="69" spans="1:4" ht="18" customHeight="1">
      <c r="B69" s="9"/>
      <c r="C69" s="9"/>
      <c r="D69" s="9"/>
    </row>
    <row r="70" spans="1:4" s="22" customFormat="1" ht="18" customHeight="1">
      <c r="A70" s="25"/>
      <c r="B70" s="9"/>
      <c r="C70" s="9"/>
      <c r="D70" s="9"/>
    </row>
    <row r="71" spans="1:4" ht="18" customHeight="1">
      <c r="B71" s="9"/>
      <c r="C71" s="9"/>
      <c r="D71" s="9"/>
    </row>
    <row r="72" spans="1:4" ht="18" customHeight="1">
      <c r="B72" s="9"/>
      <c r="C72" s="9"/>
      <c r="D72" s="9"/>
    </row>
    <row r="73" spans="1:4" ht="18" customHeight="1">
      <c r="B73" s="9"/>
      <c r="C73" s="9"/>
      <c r="D73" s="9"/>
    </row>
    <row r="74" spans="1:4" ht="18" customHeight="1">
      <c r="B74" s="9"/>
      <c r="C74" s="9"/>
      <c r="D74" s="9"/>
    </row>
    <row r="75" spans="1:4" ht="18" customHeight="1">
      <c r="B75" s="9"/>
      <c r="C75" s="9"/>
      <c r="D75" s="9"/>
    </row>
    <row r="76" spans="1:4" ht="18" customHeight="1">
      <c r="B76" s="9"/>
      <c r="C76" s="9"/>
      <c r="D76" s="9"/>
    </row>
    <row r="77" spans="1:4" ht="18" customHeight="1">
      <c r="B77" s="9"/>
      <c r="C77" s="9"/>
      <c r="D77" s="9"/>
    </row>
    <row r="78" spans="1:4" ht="18" customHeight="1">
      <c r="B78" s="9"/>
      <c r="C78" s="9"/>
      <c r="D78" s="9"/>
    </row>
    <row r="79" spans="1:4" ht="18" customHeight="1">
      <c r="B79" s="9"/>
      <c r="C79" s="9"/>
      <c r="D79" s="9"/>
    </row>
    <row r="80" spans="1:4" ht="18" customHeight="1">
      <c r="B80" s="9"/>
      <c r="C80" s="9"/>
      <c r="D80" s="9"/>
    </row>
    <row r="81" spans="2:2">
      <c r="B81" s="9"/>
    </row>
    <row r="82" spans="2:2">
      <c r="B82" s="9"/>
    </row>
  </sheetData>
  <mergeCells count="3">
    <mergeCell ref="A2:B2"/>
    <mergeCell ref="A1:B1"/>
    <mergeCell ref="A40:B40"/>
  </mergeCells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7</vt:i4>
      </vt:variant>
    </vt:vector>
  </HeadingPairs>
  <TitlesOfParts>
    <vt:vector size="24" baseType="lpstr">
      <vt:lpstr>入力用シート</vt:lpstr>
      <vt:lpstr>参考_過去の平均消費性向</vt:lpstr>
      <vt:lpstr>総括表</vt:lpstr>
      <vt:lpstr>波及効果フロー図</vt:lpstr>
      <vt:lpstr>総合効果</vt:lpstr>
      <vt:lpstr>計算過程1</vt:lpstr>
      <vt:lpstr>計算過程2</vt:lpstr>
      <vt:lpstr>需要振り分け</vt:lpstr>
      <vt:lpstr>各種係数</vt:lpstr>
      <vt:lpstr>投入係数表(37部門)</vt:lpstr>
      <vt:lpstr>逆行列係数表（開放型）(37部門)</vt:lpstr>
      <vt:lpstr>逆行列（開放型）外生化(37)</vt:lpstr>
      <vt:lpstr>雇用表(大分類）</vt:lpstr>
      <vt:lpstr>37部門組替 (率)</vt:lpstr>
      <vt:lpstr>37部門組替 (値)</vt:lpstr>
      <vt:lpstr>取引基本表（37部門）</vt:lpstr>
      <vt:lpstr>単位調整</vt:lpstr>
      <vt:lpstr>計算過程1!Print_Area</vt:lpstr>
      <vt:lpstr>総括表!Print_Area</vt:lpstr>
      <vt:lpstr>総合効果!Print_Area</vt:lpstr>
      <vt:lpstr>入力用シート!Print_Area</vt:lpstr>
      <vt:lpstr>計算過程1!Print_Titles</vt:lpstr>
      <vt:lpstr>計算過程2!Print_Titles</vt:lpstr>
      <vt:lpstr>総合効果!Print_Titles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2026-03-17T07:10:57Z</dcterms:created>
  <dcterms:modified xsi:type="dcterms:W3CDTF">2026-03-26T23:47:08Z</dcterms:modified>
</cp:coreProperties>
</file>