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065" activeTab="1"/>
  </bookViews>
  <sheets>
    <sheet name="H21胃がん（市町村別）" sheetId="1" r:id="rId1"/>
    <sheet name="H21胃がん(年齢階級別)" sheetId="2" r:id="rId2"/>
  </sheets>
  <externalReferences>
    <externalReference r:id="rId5"/>
    <externalReference r:id="rId6"/>
  </externalReferences>
  <definedNames>
    <definedName name="_15.8.1男胃" localSheetId="0">'H21胃がん（市町村別）'!#REF!</definedName>
    <definedName name="_15.8.1男胃" localSheetId="1">'H21胃がん(年齢階級別)'!#REF!</definedName>
    <definedName name="_15.8.1男胃">#REF!</definedName>
    <definedName name="_15.8.2女胃">#REF!</definedName>
    <definedName name="_15.8.3男肺">'[2]肺（男）'!#REF!</definedName>
    <definedName name="_15.8.4女肺">#REF!</definedName>
    <definedName name="_15.8.5女子宮">'[2]子宮'!#REF!</definedName>
    <definedName name="_15.8.6女乳">'[2]乳'!#REF!</definedName>
    <definedName name="_xlfn.IFERROR" hidden="1">#NAME?</definedName>
    <definedName name="_xlnm.Print_Area" localSheetId="0">'H21胃がん（市町村別）'!$A$1:$Y$124</definedName>
    <definedName name="_xlnm.Print_Area" localSheetId="1">'H21胃がん(年齢階級別)'!$A$1:$X$42</definedName>
    <definedName name="_xlnm.Print_Titles" localSheetId="0">'H21胃がん（市町村別）'!$5:$7</definedName>
    <definedName name="_xlnm.Print_Titles" localSheetId="1">'H21胃がん(年齢階級別)'!$4:$6</definedName>
    <definedName name="あ">#REF!</definedName>
    <definedName name="い">'[2]子宮'!#REF!</definedName>
    <definedName name="う">'[2]肺（男）'!#REF!</definedName>
    <definedName name="え">#REF!</definedName>
    <definedName name="お">'[2]乳'!#REF!</definedName>
    <definedName name="か">'[2]子宮'!#REF!</definedName>
    <definedName name="子宮">'[2]子宮'!#REF!</definedName>
    <definedName name="子宮１">'[2]子宮'!#REF!</definedName>
  </definedNames>
  <calcPr fullCalcOnLoad="1"/>
</workbook>
</file>

<file path=xl/sharedStrings.xml><?xml version="1.0" encoding="utf-8"?>
<sst xmlns="http://schemas.openxmlformats.org/spreadsheetml/2006/main" count="314" uniqueCount="152">
  <si>
    <t>平成２１年度</t>
  </si>
  <si>
    <t>胃がん（各市町村別）</t>
  </si>
  <si>
    <t>受診者の状況</t>
  </si>
  <si>
    <t>精密検診</t>
  </si>
  <si>
    <t>精密検診結果別人員</t>
  </si>
  <si>
    <t>がん発見</t>
  </si>
  <si>
    <t>初回受診者</t>
  </si>
  <si>
    <t>対象年齢
人口</t>
  </si>
  <si>
    <t>対象者数
（人）</t>
  </si>
  <si>
    <t>対象者率
（％）</t>
  </si>
  <si>
    <t>受診者数
（人）</t>
  </si>
  <si>
    <t>要精検者
数（人）</t>
  </si>
  <si>
    <t>要精検率
（％）</t>
  </si>
  <si>
    <t>受診率
（％）</t>
  </si>
  <si>
    <t>異常
認めず
（人）</t>
  </si>
  <si>
    <t>がんで
あった者
（人）</t>
  </si>
  <si>
    <t>がんの疑
いのある
者（人）</t>
  </si>
  <si>
    <t>がん以外の
疾患であっ
た者（人）</t>
  </si>
  <si>
    <t>未把握
（人）</t>
  </si>
  <si>
    <t>精検未把握率（％）</t>
  </si>
  <si>
    <t>未受診者
（人）</t>
  </si>
  <si>
    <t>精検未受診率（％）</t>
  </si>
  <si>
    <t>精検未把握・未受診率（％）</t>
  </si>
  <si>
    <t>がん
発見率
（％）</t>
  </si>
  <si>
    <t>早期がん　　　　発見患者数（人）</t>
  </si>
  <si>
    <t>早期がん
発見率（％）</t>
  </si>
  <si>
    <t>陽性反応
的中度
（％）</t>
  </si>
  <si>
    <t>初回
受診者
（人）</t>
  </si>
  <si>
    <t>同左の
割合
（％）</t>
  </si>
  <si>
    <t>A</t>
  </si>
  <si>
    <t>B</t>
  </si>
  <si>
    <t>B/A</t>
  </si>
  <si>
    <t>C</t>
  </si>
  <si>
    <t>D</t>
  </si>
  <si>
    <t>D/C</t>
  </si>
  <si>
    <t>E</t>
  </si>
  <si>
    <t>E/D</t>
  </si>
  <si>
    <t>F</t>
  </si>
  <si>
    <t>G</t>
  </si>
  <si>
    <t>G/D</t>
  </si>
  <si>
    <t>H</t>
  </si>
  <si>
    <t>H/D</t>
  </si>
  <si>
    <t>（G＋H）/D</t>
  </si>
  <si>
    <t>F/C</t>
  </si>
  <si>
    <t>I</t>
  </si>
  <si>
    <t>I/C</t>
  </si>
  <si>
    <t>J</t>
  </si>
  <si>
    <t>J/C</t>
  </si>
  <si>
    <t>岡山県</t>
  </si>
  <si>
    <t>男</t>
  </si>
  <si>
    <t>女</t>
  </si>
  <si>
    <t>計</t>
  </si>
  <si>
    <t>岡山市</t>
  </si>
  <si>
    <t>岡山市保健所</t>
  </si>
  <si>
    <t>倉敷市</t>
  </si>
  <si>
    <t>倉敷市保健所</t>
  </si>
  <si>
    <t>玉野市</t>
  </si>
  <si>
    <t>瀬戸内市</t>
  </si>
  <si>
    <t>吉備中央町</t>
  </si>
  <si>
    <t>備前保健所</t>
  </si>
  <si>
    <t>備前市</t>
  </si>
  <si>
    <t>赤磐市</t>
  </si>
  <si>
    <t>和気町</t>
  </si>
  <si>
    <t>東備支所</t>
  </si>
  <si>
    <t>総社市</t>
  </si>
  <si>
    <t>早島町</t>
  </si>
  <si>
    <t>備中保健所</t>
  </si>
  <si>
    <t>笠岡市</t>
  </si>
  <si>
    <t>井原市</t>
  </si>
  <si>
    <t>浅口市</t>
  </si>
  <si>
    <t>里庄町</t>
  </si>
  <si>
    <t>矢掛町</t>
  </si>
  <si>
    <t>井笠支所</t>
  </si>
  <si>
    <t>高梁市</t>
  </si>
  <si>
    <t>備北保健所</t>
  </si>
  <si>
    <t>新見市</t>
  </si>
  <si>
    <t>新見支所</t>
  </si>
  <si>
    <t>真庭市</t>
  </si>
  <si>
    <t>新庄村</t>
  </si>
  <si>
    <t>真庭保健所</t>
  </si>
  <si>
    <t>津山市</t>
  </si>
  <si>
    <t>鏡野町</t>
  </si>
  <si>
    <t>久米南町</t>
  </si>
  <si>
    <t>美咲町</t>
  </si>
  <si>
    <t>美作保健所</t>
  </si>
  <si>
    <t>美作市</t>
  </si>
  <si>
    <t>勝央町</t>
  </si>
  <si>
    <t>奈義町</t>
  </si>
  <si>
    <t>西粟倉村</t>
  </si>
  <si>
    <t>勝英支所</t>
  </si>
  <si>
    <t>胃がん（年齢階級別）</t>
  </si>
  <si>
    <t>早期がん
割合（％）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</si>
  <si>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</si>
  <si>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</si>
  <si>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</si>
  <si>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</si>
  <si>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</si>
  <si>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</si>
  <si>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</si>
  <si>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</si>
  <si>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</si>
  <si>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検診方式</t>
  </si>
  <si>
    <t>個別</t>
  </si>
  <si>
    <t>（再掲）</t>
  </si>
  <si>
    <t>集団</t>
  </si>
  <si>
    <t>受診者の状況</t>
  </si>
  <si>
    <t>精密検診</t>
  </si>
  <si>
    <t>精密検診結果別人員</t>
  </si>
  <si>
    <t>がん発見</t>
  </si>
  <si>
    <t>初回受診者</t>
  </si>
  <si>
    <t>対象年齢
人口</t>
  </si>
  <si>
    <t>対象者数
（人）</t>
  </si>
  <si>
    <t>対象者率
（％）</t>
  </si>
  <si>
    <t>受診者数
（人）</t>
  </si>
  <si>
    <t>要精検者
数（人）</t>
  </si>
  <si>
    <t>要精検率
（％）</t>
  </si>
  <si>
    <t>受診率
（％）</t>
  </si>
  <si>
    <t>異常
認めず
（人）</t>
  </si>
  <si>
    <t>がんで
あった者
（人）</t>
  </si>
  <si>
    <t>がんの疑
いのある
者（人）</t>
  </si>
  <si>
    <t>がん以外の
疾患であっ
た者（人）</t>
  </si>
  <si>
    <t>未把握
（人）</t>
  </si>
  <si>
    <t>未受診者
（人）</t>
  </si>
  <si>
    <t>がん
発見率
（％）</t>
  </si>
  <si>
    <t>早期がん
発見患者数（人）</t>
  </si>
  <si>
    <t>早期がん
発見率
（％）</t>
  </si>
  <si>
    <t>陽性反応
的中度
（％）</t>
  </si>
  <si>
    <t>初回
受診者
（人）</t>
  </si>
  <si>
    <t>同左の
割合
（％）</t>
  </si>
  <si>
    <t>A</t>
  </si>
  <si>
    <t>B</t>
  </si>
  <si>
    <t>B/A</t>
  </si>
  <si>
    <t>C</t>
  </si>
  <si>
    <t>D</t>
  </si>
  <si>
    <t>D/C</t>
  </si>
  <si>
    <t>E</t>
  </si>
  <si>
    <t>E/D</t>
  </si>
  <si>
    <t>F</t>
  </si>
  <si>
    <t>F/C</t>
  </si>
  <si>
    <t>G</t>
  </si>
  <si>
    <t>G/C</t>
  </si>
  <si>
    <t>G/F</t>
  </si>
  <si>
    <t>H</t>
  </si>
  <si>
    <t>H/C</t>
  </si>
  <si>
    <t>男</t>
  </si>
  <si>
    <t>－</t>
  </si>
  <si>
    <t>女</t>
  </si>
  <si>
    <t>計</t>
  </si>
  <si>
    <t>F/D</t>
  </si>
  <si>
    <t>F/D</t>
  </si>
  <si>
    <t>（3）精密検診状況とその結果</t>
  </si>
  <si>
    <t>平成２１年度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</si>
</sst>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00_);[Red]\(0.000\)"/>
    <numFmt numFmtId="179" formatCode="0.00_);[Red]\(0.00\)"/>
    <numFmt numFmtId="180" formatCode="0.0_);[Red]\(0.0\)"/>
    <numFmt numFmtId="181" formatCode="0_);[Red]\(0\)"/>
    <numFmt numFmtId="182" formatCode="0.0%"/>
    <numFmt numFmtId="183" formatCode="0.0_ "/>
    <numFmt numFmtId="184" formatCode="#,##0.0_);\(#,##0.0\)"/>
    <numFmt numFmtId="185" formatCode="0.00000_ "/>
    <numFmt numFmtId="186" formatCode="0.0000_ "/>
    <numFmt numFmtId="187" formatCode="0.000_ "/>
    <numFmt numFmtId="188" formatCode="0.0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 style="double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double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dotted"/>
    </border>
    <border>
      <left style="thin"/>
      <right style="double"/>
      <top style="medium"/>
      <bottom style="dotted"/>
    </border>
    <border>
      <left style="thin"/>
      <right/>
      <top style="medium"/>
      <bottom style="dotted"/>
    </border>
    <border>
      <left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/>
      <top style="dotted"/>
      <bottom style="thin"/>
    </border>
    <border>
      <left style="thin"/>
      <right style="thin"/>
      <top/>
      <bottom style="thin"/>
    </border>
    <border>
      <left style="thin"/>
      <right style="double"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  <border>
      <left/>
      <right style="thin"/>
      <top/>
      <bottom style="dotted"/>
    </border>
    <border>
      <left style="thin"/>
      <right style="medium"/>
      <top/>
      <bottom style="dotted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medium"/>
      <top style="thin"/>
      <bottom style="dotted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 style="dotted"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dotted"/>
      <bottom style="dotted"/>
    </border>
    <border>
      <left style="double"/>
      <right style="thin"/>
      <top style="medium"/>
      <bottom style="dotted"/>
    </border>
    <border>
      <left style="double"/>
      <right style="thin"/>
      <top/>
      <bottom style="dotted"/>
    </border>
    <border>
      <left style="thin"/>
      <right style="thin"/>
      <top style="dotted"/>
      <bottom style="dotted"/>
    </border>
    <border>
      <left style="double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/>
    </border>
    <border>
      <left style="thin"/>
      <right/>
      <top style="dotted"/>
      <bottom/>
    </border>
    <border>
      <left style="double"/>
      <right style="thin"/>
      <top style="dotted"/>
      <bottom/>
    </border>
    <border>
      <left style="thin"/>
      <right style="thin"/>
      <top style="dotted"/>
      <bottom style="thin"/>
    </border>
    <border>
      <left style="thin"/>
      <right style="medium"/>
      <top style="dotted"/>
      <bottom/>
    </border>
    <border>
      <left style="double"/>
      <right style="thin"/>
      <top style="thin"/>
      <bottom style="thin"/>
    </border>
    <border>
      <left style="double"/>
      <right style="thin"/>
      <top style="thin"/>
      <bottom style="dotted"/>
    </border>
    <border>
      <left style="thin"/>
      <right/>
      <top style="dotted"/>
      <bottom style="medium"/>
    </border>
    <border>
      <left style="thin"/>
      <right style="thin"/>
      <top style="dotted"/>
      <bottom style="medium"/>
    </border>
    <border>
      <left style="double"/>
      <right style="thin"/>
      <top style="dotted"/>
      <bottom style="medium"/>
    </border>
    <border>
      <left/>
      <right style="thin"/>
      <top style="medium"/>
      <bottom/>
    </border>
    <border>
      <left style="double"/>
      <right/>
      <top style="thin"/>
      <bottom style="dotted"/>
    </border>
    <border>
      <left/>
      <right style="thin"/>
      <top style="dotted"/>
      <bottom style="medium"/>
    </border>
    <border>
      <left style="thin"/>
      <right style="double"/>
      <top style="dotted"/>
      <bottom style="medium"/>
    </border>
    <border>
      <left style="double"/>
      <right/>
      <top style="dotted"/>
      <bottom style="medium"/>
    </border>
    <border>
      <left style="thin"/>
      <right style="medium"/>
      <top style="dotted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/>
      <top/>
      <bottom style="medium"/>
      <diagonal style="thin"/>
    </border>
    <border>
      <left/>
      <right style="thin"/>
      <top style="dotted"/>
      <bottom style="thin"/>
    </border>
    <border>
      <left/>
      <right style="thin"/>
      <top style="dotted"/>
      <bottom style="dotted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thin"/>
      <top style="dotted"/>
      <bottom/>
    </border>
    <border>
      <left/>
      <right/>
      <top style="medium"/>
      <bottom/>
    </border>
    <border>
      <left style="double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332">
    <xf numFmtId="0" fontId="0" fillId="0" borderId="0" xfId="0" applyFont="1" applyAlignment="1">
      <alignment vertical="center"/>
    </xf>
    <xf numFmtId="176" fontId="2" fillId="0" borderId="0" xfId="64" applyNumberFormat="1" applyFont="1" applyFill="1" applyAlignment="1">
      <alignment vertical="center"/>
      <protection/>
    </xf>
    <xf numFmtId="176" fontId="4" fillId="0" borderId="0" xfId="64" applyNumberFormat="1" applyFont="1" applyFill="1" applyAlignment="1">
      <alignment vertical="center"/>
      <protection/>
    </xf>
    <xf numFmtId="177" fontId="4" fillId="0" borderId="0" xfId="64" applyNumberFormat="1" applyFont="1" applyFill="1" applyAlignment="1">
      <alignment vertical="center"/>
      <protection/>
    </xf>
    <xf numFmtId="178" fontId="4" fillId="0" borderId="0" xfId="64" applyNumberFormat="1" applyFont="1" applyFill="1" applyAlignment="1">
      <alignment vertical="center"/>
      <protection/>
    </xf>
    <xf numFmtId="179" fontId="4" fillId="0" borderId="0" xfId="64" applyNumberFormat="1" applyFont="1" applyFill="1" applyAlignment="1">
      <alignment vertical="center"/>
      <protection/>
    </xf>
    <xf numFmtId="0" fontId="1" fillId="0" borderId="0" xfId="61" applyFont="1">
      <alignment vertical="center"/>
      <protection/>
    </xf>
    <xf numFmtId="0" fontId="0" fillId="0" borderId="0" xfId="61">
      <alignment vertical="center"/>
      <protection/>
    </xf>
    <xf numFmtId="177" fontId="0" fillId="0" borderId="0" xfId="61" applyNumberFormat="1">
      <alignment vertical="center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177" fontId="4" fillId="0" borderId="11" xfId="64" applyNumberFormat="1" applyFont="1" applyFill="1" applyBorder="1" applyAlignment="1">
      <alignment horizontal="center" vertical="center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177" fontId="4" fillId="0" borderId="12" xfId="64" applyNumberFormat="1" applyFont="1" applyFill="1" applyBorder="1" applyAlignment="1">
      <alignment horizontal="center" vertical="center" wrapText="1"/>
      <protection/>
    </xf>
    <xf numFmtId="177" fontId="4" fillId="0" borderId="11" xfId="64" applyNumberFormat="1" applyFont="1" applyFill="1" applyBorder="1" applyAlignment="1">
      <alignment horizontal="center" vertical="center" wrapText="1"/>
      <protection/>
    </xf>
    <xf numFmtId="177" fontId="4" fillId="0" borderId="10" xfId="64" applyNumberFormat="1" applyFont="1" applyFill="1" applyBorder="1" applyAlignment="1">
      <alignment horizontal="center" vertical="center" wrapText="1"/>
      <protection/>
    </xf>
    <xf numFmtId="0" fontId="4" fillId="0" borderId="0" xfId="64" applyFont="1" applyFill="1" applyBorder="1" applyAlignment="1">
      <alignment vertical="center"/>
      <protection/>
    </xf>
    <xf numFmtId="0" fontId="4" fillId="0" borderId="13" xfId="64" applyFont="1" applyFill="1" applyBorder="1" applyAlignment="1">
      <alignment horizontal="center" vertical="center" wrapText="1"/>
      <protection/>
    </xf>
    <xf numFmtId="177" fontId="4" fillId="0" borderId="14" xfId="64" applyNumberFormat="1" applyFont="1" applyFill="1" applyBorder="1" applyAlignment="1">
      <alignment horizontal="center" vertical="center" wrapText="1"/>
      <protection/>
    </xf>
    <xf numFmtId="0" fontId="4" fillId="0" borderId="15" xfId="64" applyFont="1" applyFill="1" applyBorder="1" applyAlignment="1">
      <alignment horizontal="center" vertical="center" wrapText="1"/>
      <protection/>
    </xf>
    <xf numFmtId="177" fontId="4" fillId="0" borderId="13" xfId="64" applyNumberFormat="1" applyFont="1" applyFill="1" applyBorder="1" applyAlignment="1">
      <alignment horizontal="center" vertical="center" wrapText="1"/>
      <protection/>
    </xf>
    <xf numFmtId="0" fontId="4" fillId="0" borderId="16" xfId="64" applyFont="1" applyFill="1" applyBorder="1" applyAlignment="1">
      <alignment horizontal="center" vertical="center" wrapText="1"/>
      <protection/>
    </xf>
    <xf numFmtId="177" fontId="4" fillId="0" borderId="16" xfId="64" applyNumberFormat="1" applyFont="1" applyFill="1" applyBorder="1" applyAlignment="1">
      <alignment horizontal="center" vertical="center" wrapText="1"/>
      <protection/>
    </xf>
    <xf numFmtId="178" fontId="4" fillId="0" borderId="15" xfId="64" applyNumberFormat="1" applyFont="1" applyFill="1" applyBorder="1" applyAlignment="1">
      <alignment horizontal="center" vertical="center" wrapText="1"/>
      <protection/>
    </xf>
    <xf numFmtId="179" fontId="4" fillId="0" borderId="13" xfId="64" applyNumberFormat="1" applyFont="1" applyFill="1" applyBorder="1" applyAlignment="1">
      <alignment horizontal="center" vertical="center" wrapText="1"/>
      <protection/>
    </xf>
    <xf numFmtId="177" fontId="4" fillId="0" borderId="17" xfId="64" applyNumberFormat="1" applyFont="1" applyFill="1" applyBorder="1" applyAlignment="1">
      <alignment horizontal="center" vertical="center" wrapText="1"/>
      <protection/>
    </xf>
    <xf numFmtId="0" fontId="4" fillId="0" borderId="18" xfId="64" applyFont="1" applyFill="1" applyBorder="1" applyAlignment="1">
      <alignment horizontal="center" vertical="center" wrapText="1"/>
      <protection/>
    </xf>
    <xf numFmtId="0" fontId="4" fillId="0" borderId="18" xfId="64" applyFont="1" applyFill="1" applyBorder="1" applyAlignment="1">
      <alignment horizontal="center" vertical="center"/>
      <protection/>
    </xf>
    <xf numFmtId="177" fontId="4" fillId="0" borderId="19" xfId="64" applyNumberFormat="1" applyFont="1" applyFill="1" applyBorder="1" applyAlignment="1">
      <alignment horizontal="center" vertical="center"/>
      <protection/>
    </xf>
    <xf numFmtId="0" fontId="4" fillId="0" borderId="20" xfId="64" applyFont="1" applyFill="1" applyBorder="1" applyAlignment="1">
      <alignment horizontal="center" vertical="center" wrapText="1"/>
      <protection/>
    </xf>
    <xf numFmtId="177" fontId="4" fillId="0" borderId="18" xfId="64" applyNumberFormat="1" applyFont="1" applyFill="1" applyBorder="1" applyAlignment="1">
      <alignment horizontal="center" vertical="center" wrapText="1"/>
      <protection/>
    </xf>
    <xf numFmtId="0" fontId="4" fillId="0" borderId="21" xfId="64" applyFont="1" applyFill="1" applyBorder="1" applyAlignment="1">
      <alignment horizontal="center" vertical="center" wrapText="1"/>
      <protection/>
    </xf>
    <xf numFmtId="177" fontId="4" fillId="0" borderId="21" xfId="64" applyNumberFormat="1" applyFont="1" applyFill="1" applyBorder="1" applyAlignment="1">
      <alignment horizontal="center" vertical="center" wrapText="1"/>
      <protection/>
    </xf>
    <xf numFmtId="177" fontId="4" fillId="0" borderId="19" xfId="64" applyNumberFormat="1" applyFont="1" applyFill="1" applyBorder="1" applyAlignment="1">
      <alignment horizontal="center" vertical="center" wrapText="1"/>
      <protection/>
    </xf>
    <xf numFmtId="178" fontId="4" fillId="0" borderId="20" xfId="64" applyNumberFormat="1" applyFont="1" applyFill="1" applyBorder="1" applyAlignment="1">
      <alignment horizontal="center" vertical="center" wrapText="1"/>
      <protection/>
    </xf>
    <xf numFmtId="179" fontId="4" fillId="0" borderId="18" xfId="64" applyNumberFormat="1" applyFont="1" applyFill="1" applyBorder="1" applyAlignment="1">
      <alignment horizontal="center" vertical="center" wrapText="1"/>
      <protection/>
    </xf>
    <xf numFmtId="177" fontId="4" fillId="0" borderId="22" xfId="64" applyNumberFormat="1" applyFont="1" applyFill="1" applyBorder="1" applyAlignment="1">
      <alignment horizontal="center" vertical="center" wrapText="1"/>
      <protection/>
    </xf>
    <xf numFmtId="176" fontId="4" fillId="33" borderId="12" xfId="64" applyNumberFormat="1" applyFont="1" applyFill="1" applyBorder="1" applyAlignment="1">
      <alignment horizontal="centerContinuous" vertical="center" wrapText="1"/>
      <protection/>
    </xf>
    <xf numFmtId="176" fontId="4" fillId="33" borderId="23" xfId="64" applyNumberFormat="1" applyFont="1" applyFill="1" applyBorder="1" applyAlignment="1" applyProtection="1">
      <alignment vertical="center"/>
      <protection/>
    </xf>
    <xf numFmtId="177" fontId="4" fillId="33" borderId="24" xfId="64" applyNumberFormat="1" applyFont="1" applyFill="1" applyBorder="1" applyAlignment="1" applyProtection="1">
      <alignment horizontal="right" vertical="center"/>
      <protection/>
    </xf>
    <xf numFmtId="176" fontId="4" fillId="33" borderId="23" xfId="64" applyNumberFormat="1" applyFont="1" applyFill="1" applyBorder="1" applyAlignment="1" applyProtection="1">
      <alignment horizontal="right" vertical="center"/>
      <protection/>
    </xf>
    <xf numFmtId="177" fontId="4" fillId="33" borderId="23" xfId="64" applyNumberFormat="1" applyFont="1" applyFill="1" applyBorder="1" applyAlignment="1" applyProtection="1">
      <alignment horizontal="right" vertical="center"/>
      <protection locked="0"/>
    </xf>
    <xf numFmtId="176" fontId="4" fillId="33" borderId="23" xfId="64" applyNumberFormat="1" applyFont="1" applyFill="1" applyBorder="1" applyAlignment="1" applyProtection="1">
      <alignment horizontal="right" vertical="center"/>
      <protection locked="0"/>
    </xf>
    <xf numFmtId="180" fontId="4" fillId="33" borderId="23" xfId="0" applyNumberFormat="1" applyFont="1" applyFill="1" applyBorder="1" applyAlignment="1" applyProtection="1">
      <alignment horizontal="right" vertical="center"/>
      <protection locked="0"/>
    </xf>
    <xf numFmtId="177" fontId="4" fillId="33" borderId="23" xfId="64" applyNumberFormat="1" applyFont="1" applyFill="1" applyBorder="1" applyAlignment="1" applyProtection="1">
      <alignment horizontal="right" vertical="center"/>
      <protection/>
    </xf>
    <xf numFmtId="176" fontId="4" fillId="33" borderId="25" xfId="64" applyNumberFormat="1" applyFont="1" applyFill="1" applyBorder="1" applyAlignment="1" applyProtection="1">
      <alignment horizontal="right" vertical="center"/>
      <protection/>
    </xf>
    <xf numFmtId="177" fontId="4" fillId="33" borderId="25" xfId="64" applyNumberFormat="1" applyFont="1" applyFill="1" applyBorder="1" applyAlignment="1" applyProtection="1">
      <alignment horizontal="right" vertical="center"/>
      <protection/>
    </xf>
    <xf numFmtId="178" fontId="4" fillId="33" borderId="26" xfId="64" applyNumberFormat="1" applyFont="1" applyFill="1" applyBorder="1" applyAlignment="1" applyProtection="1">
      <alignment horizontal="right" vertical="center"/>
      <protection/>
    </xf>
    <xf numFmtId="179" fontId="4" fillId="33" borderId="23" xfId="64" applyNumberFormat="1" applyFont="1" applyFill="1" applyBorder="1" applyAlignment="1" applyProtection="1">
      <alignment horizontal="right" vertical="center"/>
      <protection/>
    </xf>
    <xf numFmtId="177" fontId="4" fillId="33" borderId="27" xfId="64" applyNumberFormat="1" applyFont="1" applyFill="1" applyBorder="1" applyAlignment="1" applyProtection="1">
      <alignment horizontal="right" vertical="center"/>
      <protection/>
    </xf>
    <xf numFmtId="176" fontId="4" fillId="33" borderId="28" xfId="64" applyNumberFormat="1" applyFont="1" applyFill="1" applyBorder="1" applyAlignment="1">
      <alignment horizontal="centerContinuous" vertical="center" wrapText="1"/>
      <protection/>
    </xf>
    <xf numFmtId="176" fontId="4" fillId="33" borderId="29" xfId="64" applyNumberFormat="1" applyFont="1" applyFill="1" applyBorder="1" applyAlignment="1" applyProtection="1">
      <alignment vertical="center"/>
      <protection/>
    </xf>
    <xf numFmtId="177" fontId="4" fillId="33" borderId="30" xfId="64" applyNumberFormat="1" applyFont="1" applyFill="1" applyBorder="1" applyAlignment="1" applyProtection="1">
      <alignment horizontal="right" vertical="center"/>
      <protection/>
    </xf>
    <xf numFmtId="176" fontId="4" fillId="33" borderId="29" xfId="64" applyNumberFormat="1" applyFont="1" applyFill="1" applyBorder="1" applyAlignment="1" applyProtection="1">
      <alignment horizontal="right" vertical="center"/>
      <protection/>
    </xf>
    <xf numFmtId="177" fontId="4" fillId="33" borderId="31" xfId="64" applyNumberFormat="1" applyFont="1" applyFill="1" applyBorder="1" applyAlignment="1" applyProtection="1">
      <alignment horizontal="right" vertical="center"/>
      <protection locked="0"/>
    </xf>
    <xf numFmtId="176" fontId="4" fillId="33" borderId="31" xfId="64" applyNumberFormat="1" applyFont="1" applyFill="1" applyBorder="1" applyAlignment="1" applyProtection="1">
      <alignment horizontal="right" vertical="center"/>
      <protection locked="0"/>
    </xf>
    <xf numFmtId="177" fontId="4" fillId="33" borderId="29" xfId="64" applyNumberFormat="1" applyFont="1" applyFill="1" applyBorder="1" applyAlignment="1" applyProtection="1">
      <alignment horizontal="right" vertical="center"/>
      <protection/>
    </xf>
    <xf numFmtId="176" fontId="4" fillId="33" borderId="32" xfId="64" applyNumberFormat="1" applyFont="1" applyFill="1" applyBorder="1" applyAlignment="1" applyProtection="1">
      <alignment horizontal="right" vertical="center"/>
      <protection/>
    </xf>
    <xf numFmtId="177" fontId="4" fillId="33" borderId="16" xfId="64" applyNumberFormat="1" applyFont="1" applyFill="1" applyBorder="1" applyAlignment="1" applyProtection="1">
      <alignment horizontal="right" vertical="center"/>
      <protection/>
    </xf>
    <xf numFmtId="177" fontId="4" fillId="33" borderId="14" xfId="64" applyNumberFormat="1" applyFont="1" applyFill="1" applyBorder="1" applyAlignment="1" applyProtection="1">
      <alignment horizontal="right" vertical="center"/>
      <protection/>
    </xf>
    <xf numFmtId="178" fontId="4" fillId="33" borderId="33" xfId="64" applyNumberFormat="1" applyFont="1" applyFill="1" applyBorder="1" applyAlignment="1" applyProtection="1">
      <alignment horizontal="right" vertical="center"/>
      <protection/>
    </xf>
    <xf numFmtId="179" fontId="4" fillId="33" borderId="31" xfId="64" applyNumberFormat="1" applyFont="1" applyFill="1" applyBorder="1" applyAlignment="1" applyProtection="1">
      <alignment horizontal="right" vertical="center"/>
      <protection/>
    </xf>
    <xf numFmtId="177" fontId="4" fillId="33" borderId="31" xfId="64" applyNumberFormat="1" applyFont="1" applyFill="1" applyBorder="1" applyAlignment="1" applyProtection="1">
      <alignment horizontal="right" vertical="center"/>
      <protection/>
    </xf>
    <xf numFmtId="177" fontId="4" fillId="33" borderId="34" xfId="64" applyNumberFormat="1" applyFont="1" applyFill="1" applyBorder="1" applyAlignment="1" applyProtection="1">
      <alignment horizontal="right" vertical="center"/>
      <protection/>
    </xf>
    <xf numFmtId="176" fontId="4" fillId="33" borderId="21" xfId="64" applyNumberFormat="1" applyFont="1" applyFill="1" applyBorder="1" applyAlignment="1">
      <alignment horizontal="centerContinuous" vertical="center" wrapText="1"/>
      <protection/>
    </xf>
    <xf numFmtId="176" fontId="4" fillId="33" borderId="35" xfId="64" applyNumberFormat="1" applyFont="1" applyFill="1" applyBorder="1" applyAlignment="1" applyProtection="1">
      <alignment vertical="center"/>
      <protection/>
    </xf>
    <xf numFmtId="177" fontId="4" fillId="33" borderId="36" xfId="64" applyNumberFormat="1" applyFont="1" applyFill="1" applyBorder="1" applyAlignment="1" applyProtection="1">
      <alignment horizontal="right" vertical="center"/>
      <protection/>
    </xf>
    <xf numFmtId="176" fontId="4" fillId="33" borderId="37" xfId="64" applyNumberFormat="1" applyFont="1" applyFill="1" applyBorder="1" applyAlignment="1" applyProtection="1">
      <alignment horizontal="right" vertical="center"/>
      <protection/>
    </xf>
    <xf numFmtId="177" fontId="4" fillId="33" borderId="35" xfId="64" applyNumberFormat="1" applyFont="1" applyFill="1" applyBorder="1" applyAlignment="1" applyProtection="1">
      <alignment horizontal="right" vertical="center"/>
      <protection locked="0"/>
    </xf>
    <xf numFmtId="176" fontId="4" fillId="33" borderId="35" xfId="64" applyNumberFormat="1" applyFont="1" applyFill="1" applyBorder="1" applyAlignment="1" applyProtection="1">
      <alignment horizontal="right" vertical="center"/>
      <protection locked="0"/>
    </xf>
    <xf numFmtId="176" fontId="4" fillId="33" borderId="35" xfId="64" applyNumberFormat="1" applyFont="1" applyFill="1" applyBorder="1" applyAlignment="1" applyProtection="1">
      <alignment horizontal="right" vertical="center"/>
      <protection/>
    </xf>
    <xf numFmtId="177" fontId="4" fillId="33" borderId="35" xfId="64" applyNumberFormat="1" applyFont="1" applyFill="1" applyBorder="1" applyAlignment="1" applyProtection="1">
      <alignment horizontal="right" vertical="center"/>
      <protection/>
    </xf>
    <xf numFmtId="176" fontId="4" fillId="33" borderId="38" xfId="64" applyNumberFormat="1" applyFont="1" applyFill="1" applyBorder="1" applyAlignment="1" applyProtection="1">
      <alignment horizontal="right" vertical="center"/>
      <protection/>
    </xf>
    <xf numFmtId="177" fontId="4" fillId="33" borderId="38" xfId="64" applyNumberFormat="1" applyFont="1" applyFill="1" applyBorder="1" applyAlignment="1" applyProtection="1">
      <alignment horizontal="right" vertical="center"/>
      <protection/>
    </xf>
    <xf numFmtId="178" fontId="4" fillId="33" borderId="37" xfId="64" applyNumberFormat="1" applyFont="1" applyFill="1" applyBorder="1" applyAlignment="1" applyProtection="1">
      <alignment horizontal="right" vertical="center"/>
      <protection/>
    </xf>
    <xf numFmtId="179" fontId="4" fillId="33" borderId="35" xfId="64" applyNumberFormat="1" applyFont="1" applyFill="1" applyBorder="1" applyAlignment="1" applyProtection="1">
      <alignment horizontal="right" vertical="center"/>
      <protection/>
    </xf>
    <xf numFmtId="177" fontId="4" fillId="33" borderId="39" xfId="64" applyNumberFormat="1" applyFont="1" applyFill="1" applyBorder="1" applyAlignment="1" applyProtection="1">
      <alignment horizontal="right" vertical="center"/>
      <protection/>
    </xf>
    <xf numFmtId="176" fontId="4" fillId="0" borderId="12" xfId="64" applyNumberFormat="1" applyFont="1" applyFill="1" applyBorder="1" applyAlignment="1">
      <alignment horizontal="centerContinuous" vertical="center" wrapText="1"/>
      <protection/>
    </xf>
    <xf numFmtId="176" fontId="4" fillId="0" borderId="23" xfId="64" applyNumberFormat="1" applyFont="1" applyFill="1" applyBorder="1" applyAlignment="1" applyProtection="1">
      <alignment vertical="center"/>
      <protection/>
    </xf>
    <xf numFmtId="177" fontId="4" fillId="0" borderId="24" xfId="64" applyNumberFormat="1" applyFont="1" applyFill="1" applyBorder="1" applyAlignment="1" applyProtection="1">
      <alignment horizontal="right" vertical="center"/>
      <protection/>
    </xf>
    <xf numFmtId="176" fontId="4" fillId="0" borderId="23" xfId="64" applyNumberFormat="1" applyFont="1" applyFill="1" applyBorder="1" applyAlignment="1" applyProtection="1">
      <alignment horizontal="right" vertical="center"/>
      <protection/>
    </xf>
    <xf numFmtId="177" fontId="4" fillId="0" borderId="23" xfId="64" applyNumberFormat="1" applyFont="1" applyFill="1" applyBorder="1" applyAlignment="1" applyProtection="1">
      <alignment horizontal="right" vertical="center"/>
      <protection locked="0"/>
    </xf>
    <xf numFmtId="176" fontId="4" fillId="0" borderId="23" xfId="64" applyNumberFormat="1" applyFont="1" applyFill="1" applyBorder="1" applyAlignment="1" applyProtection="1">
      <alignment horizontal="right" vertical="center"/>
      <protection locked="0"/>
    </xf>
    <xf numFmtId="177" fontId="4" fillId="0" borderId="23" xfId="64" applyNumberFormat="1" applyFont="1" applyFill="1" applyBorder="1" applyAlignment="1" applyProtection="1">
      <alignment horizontal="right" vertical="center"/>
      <protection/>
    </xf>
    <xf numFmtId="176" fontId="4" fillId="0" borderId="25" xfId="64" applyNumberFormat="1" applyFont="1" applyFill="1" applyBorder="1" applyAlignment="1" applyProtection="1">
      <alignment horizontal="right" vertical="center"/>
      <protection/>
    </xf>
    <xf numFmtId="177" fontId="4" fillId="0" borderId="25" xfId="64" applyNumberFormat="1" applyFont="1" applyFill="1" applyBorder="1" applyAlignment="1" applyProtection="1">
      <alignment horizontal="right" vertical="center"/>
      <protection/>
    </xf>
    <xf numFmtId="178" fontId="4" fillId="0" borderId="26" xfId="64" applyNumberFormat="1" applyFont="1" applyFill="1" applyBorder="1" applyAlignment="1" applyProtection="1">
      <alignment horizontal="right" vertical="center"/>
      <protection/>
    </xf>
    <xf numFmtId="179" fontId="4" fillId="0" borderId="23" xfId="64" applyNumberFormat="1" applyFont="1" applyFill="1" applyBorder="1" applyAlignment="1" applyProtection="1">
      <alignment horizontal="right" vertical="center"/>
      <protection/>
    </xf>
    <xf numFmtId="177" fontId="4" fillId="0" borderId="27" xfId="64" applyNumberFormat="1" applyFont="1" applyFill="1" applyBorder="1" applyAlignment="1" applyProtection="1">
      <alignment horizontal="right" vertical="center"/>
      <protection/>
    </xf>
    <xf numFmtId="176" fontId="4" fillId="0" borderId="28" xfId="64" applyNumberFormat="1" applyFont="1" applyFill="1" applyBorder="1" applyAlignment="1">
      <alignment horizontal="centerContinuous" vertical="center" wrapText="1"/>
      <protection/>
    </xf>
    <xf numFmtId="176" fontId="4" fillId="0" borderId="29" xfId="64" applyNumberFormat="1" applyFont="1" applyFill="1" applyBorder="1" applyAlignment="1" applyProtection="1">
      <alignment vertical="center"/>
      <protection/>
    </xf>
    <xf numFmtId="177" fontId="4" fillId="0" borderId="30" xfId="64" applyNumberFormat="1" applyFont="1" applyFill="1" applyBorder="1" applyAlignment="1" applyProtection="1">
      <alignment horizontal="right" vertical="center"/>
      <protection/>
    </xf>
    <xf numFmtId="176" fontId="4" fillId="0" borderId="29" xfId="64" applyNumberFormat="1" applyFont="1" applyFill="1" applyBorder="1" applyAlignment="1" applyProtection="1">
      <alignment horizontal="right" vertical="center"/>
      <protection/>
    </xf>
    <xf numFmtId="177" fontId="4" fillId="0" borderId="31" xfId="64" applyNumberFormat="1" applyFont="1" applyFill="1" applyBorder="1" applyAlignment="1" applyProtection="1">
      <alignment horizontal="right" vertical="center"/>
      <protection locked="0"/>
    </xf>
    <xf numFmtId="176" fontId="4" fillId="0" borderId="31" xfId="64" applyNumberFormat="1" applyFont="1" applyFill="1" applyBorder="1" applyAlignment="1" applyProtection="1">
      <alignment horizontal="right" vertical="center"/>
      <protection locked="0"/>
    </xf>
    <xf numFmtId="177" fontId="4" fillId="0" borderId="29" xfId="64" applyNumberFormat="1" applyFont="1" applyFill="1" applyBorder="1" applyAlignment="1" applyProtection="1">
      <alignment horizontal="right" vertical="center"/>
      <protection/>
    </xf>
    <xf numFmtId="176" fontId="4" fillId="0" borderId="32" xfId="64" applyNumberFormat="1" applyFont="1" applyFill="1" applyBorder="1" applyAlignment="1" applyProtection="1">
      <alignment horizontal="right" vertical="center"/>
      <protection/>
    </xf>
    <xf numFmtId="177" fontId="4" fillId="0" borderId="16" xfId="64" applyNumberFormat="1" applyFont="1" applyFill="1" applyBorder="1" applyAlignment="1" applyProtection="1">
      <alignment horizontal="right" vertical="center"/>
      <protection/>
    </xf>
    <xf numFmtId="177" fontId="4" fillId="0" borderId="14" xfId="64" applyNumberFormat="1" applyFont="1" applyFill="1" applyBorder="1" applyAlignment="1" applyProtection="1">
      <alignment horizontal="right" vertical="center"/>
      <protection/>
    </xf>
    <xf numFmtId="178" fontId="4" fillId="0" borderId="33" xfId="64" applyNumberFormat="1" applyFont="1" applyFill="1" applyBorder="1" applyAlignment="1" applyProtection="1">
      <alignment horizontal="right" vertical="center"/>
      <protection/>
    </xf>
    <xf numFmtId="179" fontId="4" fillId="0" borderId="31" xfId="64" applyNumberFormat="1" applyFont="1" applyFill="1" applyBorder="1" applyAlignment="1" applyProtection="1">
      <alignment horizontal="right" vertical="center"/>
      <protection/>
    </xf>
    <xf numFmtId="177" fontId="4" fillId="0" borderId="31" xfId="64" applyNumberFormat="1" applyFont="1" applyFill="1" applyBorder="1" applyAlignment="1" applyProtection="1">
      <alignment horizontal="right" vertical="center"/>
      <protection/>
    </xf>
    <xf numFmtId="177" fontId="4" fillId="0" borderId="34" xfId="64" applyNumberFormat="1" applyFont="1" applyFill="1" applyBorder="1" applyAlignment="1" applyProtection="1">
      <alignment horizontal="right" vertical="center"/>
      <protection/>
    </xf>
    <xf numFmtId="176" fontId="4" fillId="0" borderId="21" xfId="64" applyNumberFormat="1" applyFont="1" applyFill="1" applyBorder="1" applyAlignment="1">
      <alignment horizontal="centerContinuous" vertical="center" wrapText="1"/>
      <protection/>
    </xf>
    <xf numFmtId="176" fontId="4" fillId="0" borderId="35" xfId="64" applyNumberFormat="1" applyFont="1" applyFill="1" applyBorder="1" applyAlignment="1" applyProtection="1">
      <alignment vertical="center"/>
      <protection/>
    </xf>
    <xf numFmtId="177" fontId="4" fillId="0" borderId="36" xfId="64" applyNumberFormat="1" applyFont="1" applyFill="1" applyBorder="1" applyAlignment="1" applyProtection="1">
      <alignment horizontal="right" vertical="center"/>
      <protection/>
    </xf>
    <xf numFmtId="176" fontId="4" fillId="0" borderId="37" xfId="64" applyNumberFormat="1" applyFont="1" applyFill="1" applyBorder="1" applyAlignment="1" applyProtection="1">
      <alignment horizontal="right" vertical="center"/>
      <protection/>
    </xf>
    <xf numFmtId="177" fontId="4" fillId="0" borderId="35" xfId="64" applyNumberFormat="1" applyFont="1" applyFill="1" applyBorder="1" applyAlignment="1" applyProtection="1">
      <alignment horizontal="right" vertical="center"/>
      <protection locked="0"/>
    </xf>
    <xf numFmtId="176" fontId="4" fillId="0" borderId="35" xfId="64" applyNumberFormat="1" applyFont="1" applyFill="1" applyBorder="1" applyAlignment="1" applyProtection="1">
      <alignment horizontal="right" vertical="center"/>
      <protection locked="0"/>
    </xf>
    <xf numFmtId="176" fontId="4" fillId="0" borderId="35" xfId="64" applyNumberFormat="1" applyFont="1" applyFill="1" applyBorder="1" applyAlignment="1" applyProtection="1">
      <alignment horizontal="right" vertical="center"/>
      <protection/>
    </xf>
    <xf numFmtId="177" fontId="4" fillId="0" borderId="35" xfId="64" applyNumberFormat="1" applyFont="1" applyFill="1" applyBorder="1" applyAlignment="1" applyProtection="1">
      <alignment horizontal="right" vertical="center"/>
      <protection/>
    </xf>
    <xf numFmtId="176" fontId="4" fillId="0" borderId="38" xfId="64" applyNumberFormat="1" applyFont="1" applyFill="1" applyBorder="1" applyAlignment="1" applyProtection="1">
      <alignment horizontal="right" vertical="center"/>
      <protection/>
    </xf>
    <xf numFmtId="177" fontId="4" fillId="0" borderId="38" xfId="64" applyNumberFormat="1" applyFont="1" applyFill="1" applyBorder="1" applyAlignment="1" applyProtection="1">
      <alignment horizontal="right" vertical="center"/>
      <protection/>
    </xf>
    <xf numFmtId="178" fontId="4" fillId="0" borderId="37" xfId="64" applyNumberFormat="1" applyFont="1" applyFill="1" applyBorder="1" applyAlignment="1" applyProtection="1">
      <alignment horizontal="right" vertical="center"/>
      <protection/>
    </xf>
    <xf numFmtId="179" fontId="4" fillId="0" borderId="35" xfId="64" applyNumberFormat="1" applyFont="1" applyFill="1" applyBorder="1" applyAlignment="1" applyProtection="1">
      <alignment horizontal="right" vertical="center"/>
      <protection/>
    </xf>
    <xf numFmtId="177" fontId="4" fillId="0" borderId="39" xfId="64" applyNumberFormat="1" applyFont="1" applyFill="1" applyBorder="1" applyAlignment="1" applyProtection="1">
      <alignment horizontal="right" vertical="center"/>
      <protection/>
    </xf>
    <xf numFmtId="176" fontId="4" fillId="0" borderId="0" xfId="64" applyNumberFormat="1" applyFont="1" applyFill="1" applyBorder="1" applyAlignment="1">
      <alignment vertical="center"/>
      <protection/>
    </xf>
    <xf numFmtId="176" fontId="4" fillId="0" borderId="16" xfId="64" applyNumberFormat="1" applyFont="1" applyFill="1" applyBorder="1" applyAlignment="1">
      <alignment horizontal="centerContinuous" vertical="center" wrapText="1"/>
      <protection/>
    </xf>
    <xf numFmtId="176" fontId="4" fillId="0" borderId="40" xfId="64" applyNumberFormat="1" applyFont="1" applyFill="1" applyBorder="1" applyAlignment="1" applyProtection="1">
      <alignment vertical="center"/>
      <protection/>
    </xf>
    <xf numFmtId="177" fontId="4" fillId="0" borderId="41" xfId="64" applyNumberFormat="1" applyFont="1" applyFill="1" applyBorder="1" applyAlignment="1" applyProtection="1">
      <alignment horizontal="right" vertical="center"/>
      <protection/>
    </xf>
    <xf numFmtId="176" fontId="4" fillId="0" borderId="42" xfId="64" applyNumberFormat="1" applyFont="1" applyFill="1" applyBorder="1" applyAlignment="1" applyProtection="1">
      <alignment horizontal="right" vertical="center"/>
      <protection/>
    </xf>
    <xf numFmtId="177" fontId="4" fillId="0" borderId="40" xfId="64" applyNumberFormat="1" applyFont="1" applyFill="1" applyBorder="1" applyAlignment="1" applyProtection="1">
      <alignment horizontal="right" vertical="center"/>
      <protection locked="0"/>
    </xf>
    <xf numFmtId="176" fontId="4" fillId="0" borderId="40" xfId="64" applyNumberFormat="1" applyFont="1" applyFill="1" applyBorder="1" applyAlignment="1" applyProtection="1">
      <alignment horizontal="right" vertical="center"/>
      <protection locked="0"/>
    </xf>
    <xf numFmtId="176" fontId="4" fillId="0" borderId="40" xfId="64" applyNumberFormat="1" applyFont="1" applyFill="1" applyBorder="1" applyAlignment="1" applyProtection="1">
      <alignment horizontal="right" vertical="center"/>
      <protection/>
    </xf>
    <xf numFmtId="177" fontId="4" fillId="0" borderId="40" xfId="64" applyNumberFormat="1" applyFont="1" applyFill="1" applyBorder="1" applyAlignment="1" applyProtection="1">
      <alignment horizontal="right" vertical="center"/>
      <protection/>
    </xf>
    <xf numFmtId="176" fontId="4" fillId="0" borderId="43" xfId="64" applyNumberFormat="1" applyFont="1" applyFill="1" applyBorder="1" applyAlignment="1" applyProtection="1">
      <alignment horizontal="right" vertical="center"/>
      <protection/>
    </xf>
    <xf numFmtId="177" fontId="4" fillId="0" borderId="43" xfId="64" applyNumberFormat="1" applyFont="1" applyFill="1" applyBorder="1" applyAlignment="1" applyProtection="1">
      <alignment horizontal="right" vertical="center"/>
      <protection/>
    </xf>
    <xf numFmtId="178" fontId="4" fillId="0" borderId="42" xfId="64" applyNumberFormat="1" applyFont="1" applyFill="1" applyBorder="1" applyAlignment="1" applyProtection="1">
      <alignment horizontal="right" vertical="center"/>
      <protection/>
    </xf>
    <xf numFmtId="179" fontId="4" fillId="0" borderId="40" xfId="64" applyNumberFormat="1" applyFont="1" applyFill="1" applyBorder="1" applyAlignment="1" applyProtection="1">
      <alignment horizontal="right" vertical="center"/>
      <protection/>
    </xf>
    <xf numFmtId="177" fontId="4" fillId="0" borderId="17" xfId="64" applyNumberFormat="1" applyFont="1" applyFill="1" applyBorder="1" applyAlignment="1" applyProtection="1">
      <alignment horizontal="right" vertical="center"/>
      <protection/>
    </xf>
    <xf numFmtId="176" fontId="4" fillId="0" borderId="43" xfId="64" applyNumberFormat="1" applyFont="1" applyFill="1" applyBorder="1" applyAlignment="1">
      <alignment horizontal="centerContinuous" vertical="center" wrapText="1"/>
      <protection/>
    </xf>
    <xf numFmtId="176" fontId="4" fillId="0" borderId="44" xfId="64" applyNumberFormat="1" applyFont="1" applyFill="1" applyBorder="1" applyAlignment="1" applyProtection="1">
      <alignment vertical="center"/>
      <protection/>
    </xf>
    <xf numFmtId="177" fontId="4" fillId="0" borderId="45" xfId="64" applyNumberFormat="1" applyFont="1" applyFill="1" applyBorder="1" applyAlignment="1" applyProtection="1">
      <alignment horizontal="right" vertical="center"/>
      <protection/>
    </xf>
    <xf numFmtId="176" fontId="4" fillId="0" borderId="44" xfId="64" applyNumberFormat="1" applyFont="1" applyFill="1" applyBorder="1" applyAlignment="1" applyProtection="1">
      <alignment horizontal="right" vertical="center"/>
      <protection/>
    </xf>
    <xf numFmtId="177" fontId="4" fillId="0" borderId="44" xfId="64" applyNumberFormat="1" applyFont="1" applyFill="1" applyBorder="1" applyAlignment="1" applyProtection="1">
      <alignment horizontal="right" vertical="center"/>
      <protection locked="0"/>
    </xf>
    <xf numFmtId="176" fontId="4" fillId="0" borderId="44" xfId="64" applyNumberFormat="1" applyFont="1" applyFill="1" applyBorder="1" applyAlignment="1" applyProtection="1">
      <alignment horizontal="right" vertical="center"/>
      <protection locked="0"/>
    </xf>
    <xf numFmtId="177" fontId="4" fillId="0" borderId="44" xfId="64" applyNumberFormat="1" applyFont="1" applyFill="1" applyBorder="1" applyAlignment="1" applyProtection="1">
      <alignment horizontal="right" vertical="center"/>
      <protection/>
    </xf>
    <xf numFmtId="176" fontId="4" fillId="0" borderId="46" xfId="64" applyNumberFormat="1" applyFont="1" applyFill="1" applyBorder="1" applyAlignment="1" applyProtection="1">
      <alignment horizontal="right" vertical="center"/>
      <protection/>
    </xf>
    <xf numFmtId="177" fontId="4" fillId="0" borderId="46" xfId="64" applyNumberFormat="1" applyFont="1" applyFill="1" applyBorder="1" applyAlignment="1" applyProtection="1">
      <alignment horizontal="right" vertical="center"/>
      <protection/>
    </xf>
    <xf numFmtId="178" fontId="4" fillId="0" borderId="47" xfId="64" applyNumberFormat="1" applyFont="1" applyFill="1" applyBorder="1" applyAlignment="1" applyProtection="1">
      <alignment horizontal="right" vertical="center"/>
      <protection/>
    </xf>
    <xf numFmtId="179" fontId="4" fillId="0" borderId="44" xfId="64" applyNumberFormat="1" applyFont="1" applyFill="1" applyBorder="1" applyAlignment="1" applyProtection="1">
      <alignment horizontal="right" vertical="center"/>
      <protection/>
    </xf>
    <xf numFmtId="177" fontId="4" fillId="0" borderId="48" xfId="64" applyNumberFormat="1" applyFont="1" applyFill="1" applyBorder="1" applyAlignment="1" applyProtection="1">
      <alignment horizontal="right" vertical="center"/>
      <protection/>
    </xf>
    <xf numFmtId="176" fontId="4" fillId="0" borderId="49" xfId="64" applyNumberFormat="1" applyFont="1" applyFill="1" applyBorder="1" applyAlignment="1">
      <alignment vertical="center"/>
      <protection/>
    </xf>
    <xf numFmtId="176" fontId="4" fillId="0" borderId="32" xfId="64" applyNumberFormat="1" applyFont="1" applyFill="1" applyBorder="1" applyAlignment="1">
      <alignment horizontal="centerContinuous" vertical="center" wrapText="1"/>
      <protection/>
    </xf>
    <xf numFmtId="176" fontId="4" fillId="0" borderId="50" xfId="64" applyNumberFormat="1" applyFont="1" applyFill="1" applyBorder="1" applyAlignment="1" applyProtection="1">
      <alignment vertical="center"/>
      <protection/>
    </xf>
    <xf numFmtId="177" fontId="4" fillId="0" borderId="51" xfId="64" applyNumberFormat="1" applyFont="1" applyFill="1" applyBorder="1" applyAlignment="1" applyProtection="1">
      <alignment horizontal="right" vertical="center"/>
      <protection/>
    </xf>
    <xf numFmtId="176" fontId="4" fillId="0" borderId="52" xfId="64" applyNumberFormat="1" applyFont="1" applyFill="1" applyBorder="1" applyAlignment="1" applyProtection="1">
      <alignment horizontal="right" vertical="center"/>
      <protection/>
    </xf>
    <xf numFmtId="177" fontId="4" fillId="0" borderId="50" xfId="64" applyNumberFormat="1" applyFont="1" applyFill="1" applyBorder="1" applyAlignment="1" applyProtection="1">
      <alignment horizontal="right" vertical="center"/>
      <protection locked="0"/>
    </xf>
    <xf numFmtId="176" fontId="4" fillId="0" borderId="50" xfId="64" applyNumberFormat="1" applyFont="1" applyFill="1" applyBorder="1" applyAlignment="1" applyProtection="1">
      <alignment horizontal="right" vertical="center"/>
      <protection locked="0"/>
    </xf>
    <xf numFmtId="176" fontId="4" fillId="0" borderId="50" xfId="64" applyNumberFormat="1" applyFont="1" applyFill="1" applyBorder="1" applyAlignment="1" applyProtection="1">
      <alignment horizontal="right" vertical="center"/>
      <protection/>
    </xf>
    <xf numFmtId="177" fontId="4" fillId="0" borderId="50" xfId="64" applyNumberFormat="1" applyFont="1" applyFill="1" applyBorder="1" applyAlignment="1" applyProtection="1">
      <alignment horizontal="right" vertical="center"/>
      <protection/>
    </xf>
    <xf numFmtId="176" fontId="4" fillId="0" borderId="53" xfId="64" applyNumberFormat="1" applyFont="1" applyFill="1" applyBorder="1" applyAlignment="1" applyProtection="1">
      <alignment horizontal="right" vertical="center"/>
      <protection/>
    </xf>
    <xf numFmtId="177" fontId="4" fillId="0" borderId="53" xfId="64" applyNumberFormat="1" applyFont="1" applyFill="1" applyBorder="1" applyAlignment="1" applyProtection="1">
      <alignment horizontal="right" vertical="center"/>
      <protection/>
    </xf>
    <xf numFmtId="178" fontId="4" fillId="0" borderId="52" xfId="64" applyNumberFormat="1" applyFont="1" applyFill="1" applyBorder="1" applyAlignment="1" applyProtection="1">
      <alignment horizontal="right" vertical="center"/>
      <protection/>
    </xf>
    <xf numFmtId="179" fontId="4" fillId="0" borderId="50" xfId="64" applyNumberFormat="1" applyFont="1" applyFill="1" applyBorder="1" applyAlignment="1" applyProtection="1">
      <alignment horizontal="right" vertical="center"/>
      <protection/>
    </xf>
    <xf numFmtId="177" fontId="4" fillId="0" borderId="54" xfId="64" applyNumberFormat="1" applyFont="1" applyFill="1" applyBorder="1" applyAlignment="1" applyProtection="1">
      <alignment horizontal="right" vertical="center"/>
      <protection/>
    </xf>
    <xf numFmtId="176" fontId="4" fillId="0" borderId="55" xfId="64" applyNumberFormat="1" applyFont="1" applyFill="1" applyBorder="1" applyAlignment="1">
      <alignment vertical="center"/>
      <protection/>
    </xf>
    <xf numFmtId="176" fontId="4" fillId="0" borderId="56" xfId="64" applyNumberFormat="1" applyFont="1" applyFill="1" applyBorder="1" applyAlignment="1">
      <alignment vertical="center"/>
      <protection/>
    </xf>
    <xf numFmtId="176" fontId="4" fillId="33" borderId="16" xfId="64" applyNumberFormat="1" applyFont="1" applyFill="1" applyBorder="1" applyAlignment="1">
      <alignment horizontal="centerContinuous" vertical="center" wrapText="1"/>
      <protection/>
    </xf>
    <xf numFmtId="176" fontId="4" fillId="33" borderId="31" xfId="64" applyNumberFormat="1" applyFont="1" applyFill="1" applyBorder="1" applyAlignment="1" applyProtection="1">
      <alignment vertical="center"/>
      <protection/>
    </xf>
    <xf numFmtId="176" fontId="4" fillId="33" borderId="31" xfId="64" applyNumberFormat="1" applyFont="1" applyFill="1" applyBorder="1" applyAlignment="1" applyProtection="1">
      <alignment horizontal="right" vertical="center"/>
      <protection/>
    </xf>
    <xf numFmtId="176" fontId="4" fillId="33" borderId="57" xfId="64" applyNumberFormat="1" applyFont="1" applyFill="1" applyBorder="1" applyAlignment="1" applyProtection="1">
      <alignment horizontal="right" vertical="center"/>
      <protection/>
    </xf>
    <xf numFmtId="177" fontId="4" fillId="33" borderId="57" xfId="64" applyNumberFormat="1" applyFont="1" applyFill="1" applyBorder="1" applyAlignment="1" applyProtection="1">
      <alignment horizontal="right" vertical="center"/>
      <protection/>
    </xf>
    <xf numFmtId="176" fontId="4" fillId="0" borderId="31" xfId="64" applyNumberFormat="1" applyFont="1" applyFill="1" applyBorder="1" applyAlignment="1" applyProtection="1">
      <alignment vertical="center"/>
      <protection/>
    </xf>
    <xf numFmtId="176" fontId="4" fillId="0" borderId="31" xfId="64" applyNumberFormat="1" applyFont="1" applyFill="1" applyBorder="1" applyAlignment="1" applyProtection="1">
      <alignment horizontal="right" vertical="center"/>
      <protection/>
    </xf>
    <xf numFmtId="176" fontId="4" fillId="0" borderId="57" xfId="64" applyNumberFormat="1" applyFont="1" applyFill="1" applyBorder="1" applyAlignment="1" applyProtection="1">
      <alignment horizontal="right" vertical="center"/>
      <protection/>
    </xf>
    <xf numFmtId="177" fontId="4" fillId="0" borderId="57" xfId="64" applyNumberFormat="1" applyFont="1" applyFill="1" applyBorder="1" applyAlignment="1" applyProtection="1">
      <alignment horizontal="right" vertical="center"/>
      <protection/>
    </xf>
    <xf numFmtId="176" fontId="5" fillId="0" borderId="0" xfId="64" applyNumberFormat="1" applyFont="1" applyFill="1" applyAlignment="1">
      <alignment vertical="center"/>
      <protection/>
    </xf>
    <xf numFmtId="0" fontId="6" fillId="0" borderId="0" xfId="61" applyFont="1">
      <alignment vertical="center"/>
      <protection/>
    </xf>
    <xf numFmtId="180" fontId="4" fillId="0" borderId="12" xfId="64" applyNumberFormat="1" applyFont="1" applyFill="1" applyBorder="1" applyAlignment="1">
      <alignment horizontal="center" vertical="center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180" fontId="4" fillId="0" borderId="10" xfId="64" applyNumberFormat="1" applyFont="1" applyFill="1" applyBorder="1" applyAlignment="1">
      <alignment horizontal="center" vertical="center" wrapText="1"/>
      <protection/>
    </xf>
    <xf numFmtId="180" fontId="4" fillId="0" borderId="16" xfId="64" applyNumberFormat="1" applyFont="1" applyFill="1" applyBorder="1" applyAlignment="1">
      <alignment horizontal="center" vertical="center" wrapText="1"/>
      <protection/>
    </xf>
    <xf numFmtId="0" fontId="4" fillId="0" borderId="58" xfId="64" applyFont="1" applyFill="1" applyBorder="1" applyAlignment="1">
      <alignment horizontal="center" vertical="center" wrapText="1"/>
      <protection/>
    </xf>
    <xf numFmtId="180" fontId="4" fillId="0" borderId="13" xfId="64" applyNumberFormat="1" applyFont="1" applyFill="1" applyBorder="1" applyAlignment="1">
      <alignment horizontal="center" vertical="center" wrapText="1"/>
      <protection/>
    </xf>
    <xf numFmtId="0" fontId="4" fillId="0" borderId="14" xfId="64" applyFont="1" applyFill="1" applyBorder="1" applyAlignment="1">
      <alignment horizontal="center" vertical="center" wrapText="1"/>
      <protection/>
    </xf>
    <xf numFmtId="178" fontId="4" fillId="0" borderId="58" xfId="64" applyNumberFormat="1" applyFont="1" applyFill="1" applyBorder="1" applyAlignment="1">
      <alignment horizontal="center" vertical="center" wrapText="1"/>
      <protection/>
    </xf>
    <xf numFmtId="177" fontId="4" fillId="0" borderId="15" xfId="64" applyNumberFormat="1" applyFont="1" applyFill="1" applyBorder="1" applyAlignment="1">
      <alignment horizontal="center" vertical="center" wrapText="1"/>
      <protection/>
    </xf>
    <xf numFmtId="180" fontId="4" fillId="0" borderId="17" xfId="64" applyNumberFormat="1" applyFont="1" applyFill="1" applyBorder="1" applyAlignment="1">
      <alignment horizontal="center" vertical="center" wrapText="1"/>
      <protection/>
    </xf>
    <xf numFmtId="180" fontId="4" fillId="0" borderId="21" xfId="64" applyNumberFormat="1" applyFont="1" applyFill="1" applyBorder="1" applyAlignment="1">
      <alignment horizontal="center" vertical="center"/>
      <protection/>
    </xf>
    <xf numFmtId="0" fontId="4" fillId="0" borderId="59" xfId="64" applyFont="1" applyFill="1" applyBorder="1" applyAlignment="1">
      <alignment horizontal="center" vertical="center" wrapText="1"/>
      <protection/>
    </xf>
    <xf numFmtId="180" fontId="4" fillId="0" borderId="18" xfId="64" applyNumberFormat="1" applyFont="1" applyFill="1" applyBorder="1" applyAlignment="1">
      <alignment horizontal="center" vertical="center" wrapText="1"/>
      <protection/>
    </xf>
    <xf numFmtId="0" fontId="4" fillId="0" borderId="19" xfId="64" applyFont="1" applyFill="1" applyBorder="1" applyAlignment="1">
      <alignment horizontal="center" vertical="center" wrapText="1"/>
      <protection/>
    </xf>
    <xf numFmtId="178" fontId="4" fillId="0" borderId="59" xfId="64" applyNumberFormat="1" applyFont="1" applyFill="1" applyBorder="1" applyAlignment="1">
      <alignment horizontal="center" vertical="center" wrapText="1"/>
      <protection/>
    </xf>
    <xf numFmtId="177" fontId="4" fillId="0" borderId="20" xfId="64" applyNumberFormat="1" applyFont="1" applyFill="1" applyBorder="1" applyAlignment="1">
      <alignment horizontal="center" vertical="center"/>
      <protection/>
    </xf>
    <xf numFmtId="180" fontId="4" fillId="0" borderId="22" xfId="64" applyNumberFormat="1" applyFont="1" applyFill="1" applyBorder="1" applyAlignment="1">
      <alignment horizontal="center" vertical="center" wrapText="1"/>
      <protection/>
    </xf>
    <xf numFmtId="176" fontId="4" fillId="0" borderId="23" xfId="64" applyNumberFormat="1" applyFont="1" applyFill="1" applyBorder="1" applyAlignment="1">
      <alignment vertical="center"/>
      <protection/>
    </xf>
    <xf numFmtId="180" fontId="4" fillId="0" borderId="60" xfId="64" applyNumberFormat="1" applyFont="1" applyFill="1" applyBorder="1" applyAlignment="1">
      <alignment vertical="center"/>
      <protection/>
    </xf>
    <xf numFmtId="176" fontId="4" fillId="0" borderId="61" xfId="64" applyNumberFormat="1" applyFont="1" applyFill="1" applyBorder="1" applyAlignment="1" applyProtection="1">
      <alignment vertical="center"/>
      <protection locked="0"/>
    </xf>
    <xf numFmtId="176" fontId="4" fillId="0" borderId="23" xfId="64" applyNumberFormat="1" applyFont="1" applyFill="1" applyBorder="1" applyAlignment="1" applyProtection="1">
      <alignment vertical="center"/>
      <protection locked="0"/>
    </xf>
    <xf numFmtId="180" fontId="4" fillId="0" borderId="23" xfId="64" applyNumberFormat="1" applyFont="1" applyFill="1" applyBorder="1" applyAlignment="1" applyProtection="1">
      <alignment vertical="center"/>
      <protection locked="0"/>
    </xf>
    <xf numFmtId="176" fontId="4" fillId="0" borderId="25" xfId="64" applyNumberFormat="1" applyFont="1" applyFill="1" applyBorder="1" applyAlignment="1" applyProtection="1">
      <alignment vertical="center"/>
      <protection locked="0"/>
    </xf>
    <xf numFmtId="178" fontId="4" fillId="0" borderId="62" xfId="64" applyNumberFormat="1" applyFont="1" applyFill="1" applyBorder="1" applyAlignment="1" applyProtection="1">
      <alignment vertical="center"/>
      <protection locked="0"/>
    </xf>
    <xf numFmtId="176" fontId="4" fillId="0" borderId="31" xfId="64" applyNumberFormat="1" applyFont="1" applyFill="1" applyBorder="1" applyAlignment="1">
      <alignment vertical="center"/>
      <protection/>
    </xf>
    <xf numFmtId="179" fontId="4" fillId="0" borderId="31" xfId="64" applyNumberFormat="1" applyFont="1" applyFill="1" applyBorder="1" applyAlignment="1">
      <alignment vertical="center"/>
      <protection/>
    </xf>
    <xf numFmtId="177" fontId="4" fillId="0" borderId="0" xfId="64" applyNumberFormat="1" applyFont="1" applyFill="1" applyAlignment="1">
      <alignment horizontal="right" vertical="center"/>
      <protection/>
    </xf>
    <xf numFmtId="180" fontId="4" fillId="0" borderId="23" xfId="64" applyNumberFormat="1" applyFont="1" applyFill="1" applyBorder="1" applyAlignment="1">
      <alignment vertical="center"/>
      <protection/>
    </xf>
    <xf numFmtId="180" fontId="4" fillId="0" borderId="27" xfId="64" applyNumberFormat="1" applyFont="1" applyFill="1" applyBorder="1" applyAlignment="1">
      <alignment vertical="center"/>
      <protection/>
    </xf>
    <xf numFmtId="176" fontId="4" fillId="0" borderId="63" xfId="64" applyNumberFormat="1" applyFont="1" applyFill="1" applyBorder="1" applyAlignment="1">
      <alignment vertical="center"/>
      <protection/>
    </xf>
    <xf numFmtId="176" fontId="4" fillId="0" borderId="64" xfId="64" applyNumberFormat="1" applyFont="1" applyFill="1" applyBorder="1" applyAlignment="1" applyProtection="1">
      <alignment vertical="center"/>
      <protection locked="0"/>
    </xf>
    <xf numFmtId="176" fontId="4" fillId="0" borderId="63" xfId="64" applyNumberFormat="1" applyFont="1" applyFill="1" applyBorder="1" applyAlignment="1" applyProtection="1">
      <alignment vertical="center"/>
      <protection locked="0"/>
    </xf>
    <xf numFmtId="180" fontId="4" fillId="0" borderId="63" xfId="64" applyNumberFormat="1" applyFont="1" applyFill="1" applyBorder="1" applyAlignment="1" applyProtection="1">
      <alignment vertical="center"/>
      <protection locked="0"/>
    </xf>
    <xf numFmtId="176" fontId="4" fillId="0" borderId="60" xfId="64" applyNumberFormat="1" applyFont="1" applyFill="1" applyBorder="1" applyAlignment="1" applyProtection="1">
      <alignment vertical="center"/>
      <protection locked="0"/>
    </xf>
    <xf numFmtId="178" fontId="4" fillId="0" borderId="64" xfId="64" applyNumberFormat="1" applyFont="1" applyFill="1" applyBorder="1" applyAlignment="1" applyProtection="1">
      <alignment vertical="center"/>
      <protection locked="0"/>
    </xf>
    <xf numFmtId="179" fontId="4" fillId="0" borderId="63" xfId="64" applyNumberFormat="1" applyFont="1" applyFill="1" applyBorder="1" applyAlignment="1">
      <alignment vertical="center"/>
      <protection/>
    </xf>
    <xf numFmtId="177" fontId="4" fillId="0" borderId="63" xfId="64" applyNumberFormat="1" applyFont="1" applyFill="1" applyBorder="1" applyAlignment="1">
      <alignment horizontal="right" vertical="center"/>
      <protection/>
    </xf>
    <xf numFmtId="180" fontId="4" fillId="0" borderId="63" xfId="64" applyNumberFormat="1" applyFont="1" applyFill="1" applyBorder="1" applyAlignment="1">
      <alignment vertical="center"/>
      <protection/>
    </xf>
    <xf numFmtId="180" fontId="4" fillId="0" borderId="65" xfId="64" applyNumberFormat="1" applyFont="1" applyFill="1" applyBorder="1" applyAlignment="1">
      <alignment vertical="center"/>
      <protection/>
    </xf>
    <xf numFmtId="176" fontId="4" fillId="0" borderId="66" xfId="64" applyNumberFormat="1" applyFont="1" applyFill="1" applyBorder="1" applyAlignment="1">
      <alignment vertical="center"/>
      <protection/>
    </xf>
    <xf numFmtId="180" fontId="4" fillId="0" borderId="67" xfId="64" applyNumberFormat="1" applyFont="1" applyFill="1" applyBorder="1" applyAlignment="1">
      <alignment vertical="center"/>
      <protection/>
    </xf>
    <xf numFmtId="176" fontId="4" fillId="0" borderId="68" xfId="64" applyNumberFormat="1" applyFont="1" applyFill="1" applyBorder="1" applyAlignment="1" applyProtection="1">
      <alignment vertical="center"/>
      <protection locked="0"/>
    </xf>
    <xf numFmtId="176" fontId="4" fillId="0" borderId="69" xfId="64" applyNumberFormat="1" applyFont="1" applyFill="1" applyBorder="1" applyAlignment="1" applyProtection="1">
      <alignment vertical="center"/>
      <protection locked="0"/>
    </xf>
    <xf numFmtId="180" fontId="4" fillId="0" borderId="66" xfId="64" applyNumberFormat="1" applyFont="1" applyFill="1" applyBorder="1" applyAlignment="1" applyProtection="1">
      <alignment vertical="center"/>
      <protection locked="0"/>
    </xf>
    <xf numFmtId="176" fontId="4" fillId="0" borderId="66" xfId="64" applyNumberFormat="1" applyFont="1" applyFill="1" applyBorder="1" applyAlignment="1" applyProtection="1">
      <alignment vertical="center"/>
      <protection locked="0"/>
    </xf>
    <xf numFmtId="176" fontId="4" fillId="0" borderId="67" xfId="64" applyNumberFormat="1" applyFont="1" applyFill="1" applyBorder="1" applyAlignment="1" applyProtection="1">
      <alignment vertical="center"/>
      <protection locked="0"/>
    </xf>
    <xf numFmtId="178" fontId="4" fillId="0" borderId="68" xfId="64" applyNumberFormat="1" applyFont="1" applyFill="1" applyBorder="1" applyAlignment="1" applyProtection="1">
      <alignment vertical="center"/>
      <protection locked="0"/>
    </xf>
    <xf numFmtId="179" fontId="4" fillId="0" borderId="66" xfId="64" applyNumberFormat="1" applyFont="1" applyFill="1" applyBorder="1" applyAlignment="1">
      <alignment vertical="center"/>
      <protection/>
    </xf>
    <xf numFmtId="180" fontId="4" fillId="0" borderId="66" xfId="64" applyNumberFormat="1" applyFont="1" applyFill="1" applyBorder="1" applyAlignment="1">
      <alignment vertical="center"/>
      <protection/>
    </xf>
    <xf numFmtId="180" fontId="4" fillId="0" borderId="70" xfId="64" applyNumberFormat="1" applyFont="1" applyFill="1" applyBorder="1" applyAlignment="1">
      <alignment vertical="center"/>
      <protection/>
    </xf>
    <xf numFmtId="180" fontId="4" fillId="0" borderId="53" xfId="64" applyNumberFormat="1" applyFont="1" applyFill="1" applyBorder="1" applyAlignment="1">
      <alignment vertical="center"/>
      <protection/>
    </xf>
    <xf numFmtId="176" fontId="4" fillId="0" borderId="71" xfId="64" applyNumberFormat="1" applyFont="1" applyFill="1" applyBorder="1" applyAlignment="1" applyProtection="1">
      <alignment vertical="center"/>
      <protection/>
    </xf>
    <xf numFmtId="180" fontId="4" fillId="0" borderId="50" xfId="64" applyNumberFormat="1" applyFont="1" applyFill="1" applyBorder="1" applyAlignment="1" applyProtection="1">
      <alignment vertical="center"/>
      <protection locked="0"/>
    </xf>
    <xf numFmtId="176" fontId="4" fillId="0" borderId="50" xfId="64" applyNumberFormat="1" applyFont="1" applyFill="1" applyBorder="1" applyAlignment="1" applyProtection="1">
      <alignment vertical="center"/>
      <protection locked="0"/>
    </xf>
    <xf numFmtId="176" fontId="4" fillId="0" borderId="53" xfId="64" applyNumberFormat="1" applyFont="1" applyFill="1" applyBorder="1" applyAlignment="1" applyProtection="1">
      <alignment vertical="center"/>
      <protection/>
    </xf>
    <xf numFmtId="178" fontId="4" fillId="0" borderId="71" xfId="64" applyNumberFormat="1" applyFont="1" applyFill="1" applyBorder="1" applyAlignment="1" applyProtection="1">
      <alignment vertical="center"/>
      <protection locked="0"/>
    </xf>
    <xf numFmtId="179" fontId="4" fillId="0" borderId="50" xfId="64" applyNumberFormat="1" applyFont="1" applyFill="1" applyBorder="1" applyAlignment="1">
      <alignment vertical="center"/>
      <protection/>
    </xf>
    <xf numFmtId="177" fontId="4" fillId="0" borderId="50" xfId="64" applyNumberFormat="1" applyFont="1" applyFill="1" applyBorder="1" applyAlignment="1">
      <alignment horizontal="right" vertical="center"/>
      <protection/>
    </xf>
    <xf numFmtId="180" fontId="4" fillId="0" borderId="50" xfId="64" applyNumberFormat="1" applyFont="1" applyFill="1" applyBorder="1" applyAlignment="1">
      <alignment vertical="center"/>
      <protection/>
    </xf>
    <xf numFmtId="180" fontId="4" fillId="0" borderId="54" xfId="64" applyNumberFormat="1" applyFont="1" applyFill="1" applyBorder="1" applyAlignment="1">
      <alignment vertical="center"/>
      <protection/>
    </xf>
    <xf numFmtId="0" fontId="4" fillId="0" borderId="46" xfId="64" applyFont="1" applyFill="1" applyBorder="1" applyAlignment="1">
      <alignment horizontal="center" vertical="center" wrapText="1"/>
      <protection/>
    </xf>
    <xf numFmtId="181" fontId="4" fillId="0" borderId="44" xfId="64" applyNumberFormat="1" applyFont="1" applyFill="1" applyBorder="1" applyAlignment="1">
      <alignment horizontal="center" vertical="center"/>
      <protection/>
    </xf>
    <xf numFmtId="181" fontId="4" fillId="0" borderId="46" xfId="64" applyNumberFormat="1" applyFont="1" applyFill="1" applyBorder="1" applyAlignment="1">
      <alignment horizontal="center" vertical="center"/>
      <protection/>
    </xf>
    <xf numFmtId="176" fontId="4" fillId="0" borderId="72" xfId="64" applyNumberFormat="1" applyFont="1" applyFill="1" applyBorder="1" applyAlignment="1" applyProtection="1">
      <alignment vertical="center"/>
      <protection locked="0"/>
    </xf>
    <xf numFmtId="176" fontId="4" fillId="0" borderId="44" xfId="64" applyNumberFormat="1" applyFont="1" applyFill="1" applyBorder="1" applyAlignment="1" applyProtection="1">
      <alignment vertical="center"/>
      <protection locked="0"/>
    </xf>
    <xf numFmtId="180" fontId="4" fillId="0" borderId="44" xfId="64" applyNumberFormat="1" applyFont="1" applyFill="1" applyBorder="1" applyAlignment="1" applyProtection="1">
      <alignment vertical="center"/>
      <protection locked="0"/>
    </xf>
    <xf numFmtId="176" fontId="4" fillId="0" borderId="46" xfId="64" applyNumberFormat="1" applyFont="1" applyFill="1" applyBorder="1" applyAlignment="1" applyProtection="1">
      <alignment vertical="center"/>
      <protection locked="0"/>
    </xf>
    <xf numFmtId="178" fontId="4" fillId="0" borderId="72" xfId="64" applyNumberFormat="1" applyFont="1" applyFill="1" applyBorder="1" applyAlignment="1" applyProtection="1">
      <alignment vertical="center"/>
      <protection locked="0"/>
    </xf>
    <xf numFmtId="176" fontId="4" fillId="0" borderId="44" xfId="64" applyNumberFormat="1" applyFont="1" applyFill="1" applyBorder="1" applyAlignment="1">
      <alignment vertical="center"/>
      <protection/>
    </xf>
    <xf numFmtId="179" fontId="4" fillId="0" borderId="44" xfId="64" applyNumberFormat="1" applyFont="1" applyFill="1" applyBorder="1" applyAlignment="1">
      <alignment vertical="center"/>
      <protection/>
    </xf>
    <xf numFmtId="177" fontId="4" fillId="0" borderId="44" xfId="64" applyNumberFormat="1" applyFont="1" applyFill="1" applyBorder="1" applyAlignment="1">
      <alignment horizontal="right" vertical="center"/>
      <protection/>
    </xf>
    <xf numFmtId="180" fontId="4" fillId="0" borderId="44" xfId="64" applyNumberFormat="1" applyFont="1" applyFill="1" applyBorder="1" applyAlignment="1">
      <alignment vertical="center"/>
      <protection/>
    </xf>
    <xf numFmtId="176" fontId="4" fillId="0" borderId="44" xfId="64" applyNumberFormat="1" applyFont="1" applyFill="1" applyBorder="1" applyAlignment="1">
      <alignment horizontal="right" vertical="center"/>
      <protection/>
    </xf>
    <xf numFmtId="180" fontId="4" fillId="0" borderId="34" xfId="64" applyNumberFormat="1" applyFont="1" applyFill="1" applyBorder="1" applyAlignment="1">
      <alignment vertical="center"/>
      <protection/>
    </xf>
    <xf numFmtId="0" fontId="4" fillId="0" borderId="73" xfId="64" applyFont="1" applyFill="1" applyBorder="1" applyAlignment="1">
      <alignment horizontal="center" vertical="center" wrapText="1"/>
      <protection/>
    </xf>
    <xf numFmtId="181" fontId="4" fillId="0" borderId="74" xfId="64" applyNumberFormat="1" applyFont="1" applyFill="1" applyBorder="1" applyAlignment="1">
      <alignment horizontal="center" vertical="center"/>
      <protection/>
    </xf>
    <xf numFmtId="181" fontId="4" fillId="0" borderId="73" xfId="64" applyNumberFormat="1" applyFont="1" applyFill="1" applyBorder="1" applyAlignment="1">
      <alignment horizontal="center" vertical="center"/>
      <protection/>
    </xf>
    <xf numFmtId="176" fontId="4" fillId="0" borderId="75" xfId="64" applyNumberFormat="1" applyFont="1" applyFill="1" applyBorder="1" applyAlignment="1" applyProtection="1">
      <alignment vertical="center"/>
      <protection locked="0"/>
    </xf>
    <xf numFmtId="176" fontId="4" fillId="0" borderId="74" xfId="64" applyNumberFormat="1" applyFont="1" applyFill="1" applyBorder="1" applyAlignment="1" applyProtection="1">
      <alignment vertical="center"/>
      <protection locked="0"/>
    </xf>
    <xf numFmtId="180" fontId="4" fillId="0" borderId="69" xfId="64" applyNumberFormat="1" applyFont="1" applyFill="1" applyBorder="1" applyAlignment="1" applyProtection="1">
      <alignment vertical="center"/>
      <protection locked="0"/>
    </xf>
    <xf numFmtId="176" fontId="4" fillId="0" borderId="73" xfId="64" applyNumberFormat="1" applyFont="1" applyFill="1" applyBorder="1" applyAlignment="1" applyProtection="1">
      <alignment vertical="center"/>
      <protection locked="0"/>
    </xf>
    <xf numFmtId="180" fontId="4" fillId="0" borderId="69" xfId="64" applyNumberFormat="1" applyFont="1" applyFill="1" applyBorder="1" applyAlignment="1">
      <alignment vertical="center"/>
      <protection/>
    </xf>
    <xf numFmtId="176" fontId="4" fillId="0" borderId="74" xfId="64" applyNumberFormat="1" applyFont="1" applyFill="1" applyBorder="1" applyAlignment="1">
      <alignment horizontal="right" vertical="center"/>
      <protection/>
    </xf>
    <xf numFmtId="178" fontId="4" fillId="0" borderId="61" xfId="64" applyNumberFormat="1" applyFont="1" applyFill="1" applyBorder="1" applyAlignment="1" applyProtection="1">
      <alignment vertical="center"/>
      <protection locked="0"/>
    </xf>
    <xf numFmtId="179" fontId="4" fillId="0" borderId="23" xfId="64" applyNumberFormat="1" applyFont="1" applyFill="1" applyBorder="1" applyAlignment="1">
      <alignment vertical="center"/>
      <protection/>
    </xf>
    <xf numFmtId="177" fontId="4" fillId="0" borderId="76" xfId="64" applyNumberFormat="1" applyFont="1" applyFill="1" applyBorder="1" applyAlignment="1">
      <alignment horizontal="right" vertical="center"/>
      <protection/>
    </xf>
    <xf numFmtId="177" fontId="4" fillId="0" borderId="15" xfId="64" applyNumberFormat="1" applyFont="1" applyFill="1" applyBorder="1" applyAlignment="1">
      <alignment horizontal="right" vertical="center"/>
      <protection/>
    </xf>
    <xf numFmtId="178" fontId="4" fillId="0" borderId="75" xfId="64" applyNumberFormat="1" applyFont="1" applyFill="1" applyBorder="1" applyAlignment="1" applyProtection="1">
      <alignment vertical="center"/>
      <protection locked="0"/>
    </xf>
    <xf numFmtId="176" fontId="4" fillId="0" borderId="74" xfId="64" applyNumberFormat="1" applyFont="1" applyFill="1" applyBorder="1" applyAlignment="1">
      <alignment vertical="center"/>
      <protection/>
    </xf>
    <xf numFmtId="179" fontId="4" fillId="0" borderId="74" xfId="64" applyNumberFormat="1" applyFont="1" applyFill="1" applyBorder="1" applyAlignment="1">
      <alignment vertical="center"/>
      <protection/>
    </xf>
    <xf numFmtId="177" fontId="4" fillId="0" borderId="20" xfId="64" applyNumberFormat="1" applyFont="1" applyFill="1" applyBorder="1" applyAlignment="1">
      <alignment horizontal="right" vertical="center"/>
      <protection/>
    </xf>
    <xf numFmtId="180" fontId="4" fillId="0" borderId="25" xfId="64" applyNumberFormat="1" applyFont="1" applyFill="1" applyBorder="1" applyAlignment="1">
      <alignment vertical="center"/>
      <protection/>
    </xf>
    <xf numFmtId="176" fontId="4" fillId="0" borderId="61" xfId="64" applyNumberFormat="1" applyFont="1" applyFill="1" applyBorder="1" applyAlignment="1">
      <alignment vertical="center"/>
      <protection/>
    </xf>
    <xf numFmtId="176" fontId="4" fillId="0" borderId="64" xfId="64" applyNumberFormat="1" applyFont="1" applyFill="1" applyBorder="1" applyAlignment="1">
      <alignment vertical="center"/>
      <protection/>
    </xf>
    <xf numFmtId="176" fontId="4" fillId="0" borderId="68" xfId="64" applyNumberFormat="1" applyFont="1" applyFill="1" applyBorder="1" applyAlignment="1">
      <alignment vertical="center"/>
      <protection/>
    </xf>
    <xf numFmtId="176" fontId="4" fillId="0" borderId="47" xfId="64" applyNumberFormat="1" applyFont="1" applyFill="1" applyBorder="1" applyAlignment="1" applyProtection="1">
      <alignment vertical="center"/>
      <protection locked="0"/>
    </xf>
    <xf numFmtId="176" fontId="4" fillId="0" borderId="45" xfId="64" applyNumberFormat="1" applyFont="1" applyFill="1" applyBorder="1" applyAlignment="1" applyProtection="1">
      <alignment vertical="center"/>
      <protection locked="0"/>
    </xf>
    <xf numFmtId="178" fontId="4" fillId="0" borderId="77" xfId="64" applyNumberFormat="1" applyFont="1" applyFill="1" applyBorder="1" applyAlignment="1" applyProtection="1">
      <alignment vertical="center"/>
      <protection locked="0"/>
    </xf>
    <xf numFmtId="180" fontId="4" fillId="0" borderId="48" xfId="64" applyNumberFormat="1" applyFont="1" applyFill="1" applyBorder="1" applyAlignment="1">
      <alignment vertical="center"/>
      <protection/>
    </xf>
    <xf numFmtId="176" fontId="4" fillId="0" borderId="78" xfId="64" applyNumberFormat="1" applyFont="1" applyFill="1" applyBorder="1" applyAlignment="1" applyProtection="1">
      <alignment vertical="center"/>
      <protection locked="0"/>
    </xf>
    <xf numFmtId="180" fontId="4" fillId="0" borderId="74" xfId="64" applyNumberFormat="1" applyFont="1" applyFill="1" applyBorder="1" applyAlignment="1" applyProtection="1">
      <alignment vertical="center"/>
      <protection locked="0"/>
    </xf>
    <xf numFmtId="176" fontId="4" fillId="0" borderId="79" xfId="64" applyNumberFormat="1" applyFont="1" applyFill="1" applyBorder="1" applyAlignment="1" applyProtection="1">
      <alignment vertical="center"/>
      <protection locked="0"/>
    </xf>
    <xf numFmtId="178" fontId="4" fillId="0" borderId="80" xfId="64" applyNumberFormat="1" applyFont="1" applyFill="1" applyBorder="1" applyAlignment="1" applyProtection="1">
      <alignment vertical="center"/>
      <protection locked="0"/>
    </xf>
    <xf numFmtId="180" fontId="4" fillId="0" borderId="74" xfId="64" applyNumberFormat="1" applyFont="1" applyFill="1" applyBorder="1" applyAlignment="1">
      <alignment vertical="center"/>
      <protection/>
    </xf>
    <xf numFmtId="180" fontId="4" fillId="0" borderId="81" xfId="64" applyNumberFormat="1" applyFont="1" applyFill="1" applyBorder="1" applyAlignment="1">
      <alignment vertical="center"/>
      <protection/>
    </xf>
    <xf numFmtId="176" fontId="4" fillId="0" borderId="0" xfId="64" applyNumberFormat="1" applyFont="1" applyFill="1" applyAlignment="1">
      <alignment vertical="center" textRotation="255"/>
      <protection/>
    </xf>
    <xf numFmtId="180" fontId="4" fillId="0" borderId="0" xfId="64" applyNumberFormat="1" applyFont="1" applyFill="1" applyAlignment="1">
      <alignment vertical="center"/>
      <protection/>
    </xf>
    <xf numFmtId="0" fontId="0" fillId="0" borderId="0" xfId="61" applyFill="1">
      <alignment vertical="center"/>
      <protection/>
    </xf>
    <xf numFmtId="177" fontId="4" fillId="33" borderId="63" xfId="64" applyNumberFormat="1" applyFont="1" applyFill="1" applyBorder="1" applyAlignment="1" applyProtection="1">
      <alignment horizontal="right" vertical="center"/>
      <protection/>
    </xf>
    <xf numFmtId="177" fontId="4" fillId="33" borderId="66" xfId="64" applyNumberFormat="1" applyFont="1" applyFill="1" applyBorder="1" applyAlignment="1" applyProtection="1">
      <alignment horizontal="right" vertical="center"/>
      <protection/>
    </xf>
    <xf numFmtId="177" fontId="4" fillId="33" borderId="74" xfId="64" applyNumberFormat="1" applyFont="1" applyFill="1" applyBorder="1" applyAlignment="1" applyProtection="1">
      <alignment horizontal="right" vertical="center"/>
      <protection/>
    </xf>
    <xf numFmtId="177" fontId="4" fillId="0" borderId="66" xfId="64" applyNumberFormat="1" applyFont="1" applyFill="1" applyBorder="1" applyAlignment="1" applyProtection="1">
      <alignment horizontal="right" vertical="center"/>
      <protection/>
    </xf>
    <xf numFmtId="177" fontId="4" fillId="0" borderId="69" xfId="64" applyNumberFormat="1" applyFont="1" applyFill="1" applyBorder="1" applyAlignment="1" applyProtection="1">
      <alignment horizontal="right" vertical="center"/>
      <protection/>
    </xf>
    <xf numFmtId="177" fontId="4" fillId="0" borderId="13" xfId="64" applyNumberFormat="1" applyFont="1" applyFill="1" applyBorder="1" applyAlignment="1" applyProtection="1">
      <alignment horizontal="right" vertical="center"/>
      <protection/>
    </xf>
    <xf numFmtId="177" fontId="4" fillId="0" borderId="63" xfId="64" applyNumberFormat="1" applyFont="1" applyFill="1" applyBorder="1" applyAlignment="1" applyProtection="1">
      <alignment horizontal="right" vertical="center"/>
      <protection/>
    </xf>
    <xf numFmtId="176" fontId="7" fillId="0" borderId="0" xfId="64" applyNumberFormat="1" applyFont="1" applyFill="1" applyAlignment="1">
      <alignment vertical="center"/>
      <protection/>
    </xf>
    <xf numFmtId="176" fontId="4" fillId="33" borderId="82" xfId="64" applyNumberFormat="1" applyFont="1" applyFill="1" applyBorder="1" applyAlignment="1">
      <alignment horizontal="center" vertical="center"/>
      <protection/>
    </xf>
    <xf numFmtId="176" fontId="4" fillId="33" borderId="83" xfId="64" applyNumberFormat="1" applyFont="1" applyFill="1" applyBorder="1" applyAlignment="1">
      <alignment horizontal="center" vertical="center"/>
      <protection/>
    </xf>
    <xf numFmtId="176" fontId="4" fillId="33" borderId="84" xfId="64" applyNumberFormat="1" applyFont="1" applyFill="1" applyBorder="1" applyAlignment="1">
      <alignment horizontal="center" vertical="center"/>
      <protection/>
    </xf>
    <xf numFmtId="176" fontId="4" fillId="0" borderId="85" xfId="64" applyNumberFormat="1" applyFont="1" applyFill="1" applyBorder="1" applyAlignment="1">
      <alignment horizontal="center" vertical="center"/>
      <protection/>
    </xf>
    <xf numFmtId="176" fontId="4" fillId="0" borderId="86" xfId="64" applyNumberFormat="1" applyFont="1" applyFill="1" applyBorder="1" applyAlignment="1">
      <alignment horizontal="center" vertical="center"/>
      <protection/>
    </xf>
    <xf numFmtId="176" fontId="4" fillId="0" borderId="87" xfId="64" applyNumberFormat="1" applyFont="1" applyFill="1" applyBorder="1" applyAlignment="1">
      <alignment horizontal="center" vertical="center"/>
      <protection/>
    </xf>
    <xf numFmtId="176" fontId="4" fillId="0" borderId="88" xfId="64" applyNumberFormat="1" applyFont="1" applyFill="1" applyBorder="1" applyAlignment="1">
      <alignment horizontal="center" vertical="center"/>
      <protection/>
    </xf>
    <xf numFmtId="176" fontId="4" fillId="0" borderId="89" xfId="64" applyNumberFormat="1" applyFont="1" applyFill="1" applyBorder="1" applyAlignment="1">
      <alignment horizontal="center" vertical="center"/>
      <protection/>
    </xf>
    <xf numFmtId="176" fontId="4" fillId="0" borderId="82" xfId="64" applyNumberFormat="1" applyFont="1" applyFill="1" applyBorder="1" applyAlignment="1">
      <alignment horizontal="center" vertical="center"/>
      <protection/>
    </xf>
    <xf numFmtId="176" fontId="4" fillId="0" borderId="83" xfId="64" applyNumberFormat="1" applyFont="1" applyFill="1" applyBorder="1" applyAlignment="1">
      <alignment horizontal="center" vertical="center"/>
      <protection/>
    </xf>
    <xf numFmtId="176" fontId="4" fillId="0" borderId="84" xfId="64" applyNumberFormat="1" applyFont="1" applyFill="1" applyBorder="1" applyAlignment="1">
      <alignment horizontal="center" vertical="center"/>
      <protection/>
    </xf>
    <xf numFmtId="0" fontId="4" fillId="0" borderId="90" xfId="64" applyFont="1" applyFill="1" applyBorder="1" applyAlignment="1">
      <alignment horizontal="center" vertical="center" wrapText="1"/>
      <protection/>
    </xf>
    <xf numFmtId="178" fontId="4" fillId="0" borderId="91" xfId="64" applyNumberFormat="1" applyFont="1" applyFill="1" applyBorder="1" applyAlignment="1">
      <alignment horizontal="center" vertical="center" wrapText="1"/>
      <protection/>
    </xf>
    <xf numFmtId="178" fontId="4" fillId="0" borderId="90" xfId="64" applyNumberFormat="1" applyFont="1" applyFill="1" applyBorder="1" applyAlignment="1">
      <alignment horizontal="center" vertical="center" wrapText="1"/>
      <protection/>
    </xf>
    <xf numFmtId="0" fontId="4" fillId="0" borderId="90" xfId="64" applyFont="1" applyFill="1" applyBorder="1" applyAlignment="1">
      <alignment horizontal="center" vertical="center"/>
      <protection/>
    </xf>
    <xf numFmtId="0" fontId="4" fillId="0" borderId="92" xfId="64" applyFont="1" applyFill="1" applyBorder="1" applyAlignment="1">
      <alignment horizontal="center" vertical="center"/>
      <protection/>
    </xf>
    <xf numFmtId="176" fontId="4" fillId="33" borderId="89" xfId="64" applyNumberFormat="1" applyFont="1" applyFill="1" applyBorder="1" applyAlignment="1">
      <alignment horizontal="center" vertical="center"/>
      <protection/>
    </xf>
    <xf numFmtId="176" fontId="4" fillId="33" borderId="86" xfId="64" applyNumberFormat="1" applyFont="1" applyFill="1" applyBorder="1" applyAlignment="1">
      <alignment horizontal="center" vertical="center"/>
      <protection/>
    </xf>
    <xf numFmtId="176" fontId="4" fillId="33" borderId="88" xfId="64" applyNumberFormat="1" applyFont="1" applyFill="1" applyBorder="1" applyAlignment="1">
      <alignment horizontal="center" vertical="center"/>
      <protection/>
    </xf>
    <xf numFmtId="0" fontId="4" fillId="0" borderId="93" xfId="64" applyFont="1" applyFill="1" applyBorder="1" applyAlignment="1">
      <alignment horizontal="left" vertical="center" wrapText="1"/>
      <protection/>
    </xf>
    <xf numFmtId="0" fontId="4" fillId="0" borderId="94" xfId="64" applyFont="1" applyFill="1" applyBorder="1" applyAlignment="1">
      <alignment horizontal="left" vertical="center" wrapText="1"/>
      <protection/>
    </xf>
    <xf numFmtId="0" fontId="4" fillId="0" borderId="95" xfId="64" applyFont="1" applyFill="1" applyBorder="1" applyAlignment="1">
      <alignment horizontal="left" vertical="center" wrapText="1"/>
      <protection/>
    </xf>
    <xf numFmtId="0" fontId="4" fillId="0" borderId="96" xfId="64" applyFont="1" applyFill="1" applyBorder="1" applyAlignment="1">
      <alignment horizontal="left" vertical="center" wrapText="1"/>
      <protection/>
    </xf>
    <xf numFmtId="0" fontId="4" fillId="0" borderId="97" xfId="64" applyFont="1" applyFill="1" applyBorder="1" applyAlignment="1">
      <alignment horizontal="left" vertical="center" wrapText="1"/>
      <protection/>
    </xf>
    <xf numFmtId="0" fontId="4" fillId="0" borderId="98" xfId="64" applyFont="1" applyFill="1" applyBorder="1" applyAlignment="1">
      <alignment horizontal="left" vertical="center" wrapText="1"/>
      <protection/>
    </xf>
    <xf numFmtId="0" fontId="4" fillId="0" borderId="91" xfId="64" applyFont="1" applyFill="1" applyBorder="1" applyAlignment="1">
      <alignment horizontal="center" vertical="center" wrapText="1"/>
      <protection/>
    </xf>
    <xf numFmtId="0" fontId="4" fillId="0" borderId="53" xfId="64" applyFont="1" applyFill="1" applyBorder="1" applyAlignment="1">
      <alignment horizontal="center" vertical="center" wrapText="1"/>
      <protection/>
    </xf>
    <xf numFmtId="0" fontId="4" fillId="0" borderId="52" xfId="64" applyFont="1" applyFill="1" applyBorder="1" applyAlignment="1">
      <alignment horizontal="center" vertical="center" wrapText="1"/>
      <protection/>
    </xf>
    <xf numFmtId="0" fontId="4" fillId="0" borderId="28" xfId="64" applyFont="1" applyFill="1" applyBorder="1" applyAlignment="1">
      <alignment horizontal="center" vertical="center" wrapText="1"/>
      <protection/>
    </xf>
    <xf numFmtId="0" fontId="4" fillId="0" borderId="99" xfId="64" applyFont="1" applyFill="1" applyBorder="1" applyAlignment="1">
      <alignment horizontal="center" vertical="center" wrapText="1"/>
      <protection/>
    </xf>
    <xf numFmtId="0" fontId="4" fillId="0" borderId="60" xfId="64" applyFont="1" applyFill="1" applyBorder="1" applyAlignment="1">
      <alignment horizontal="center" vertical="center" wrapText="1"/>
      <protection/>
    </xf>
    <xf numFmtId="0" fontId="4" fillId="0" borderId="100" xfId="64" applyFont="1" applyFill="1" applyBorder="1" applyAlignment="1">
      <alignment horizontal="center" vertical="center" wrapText="1"/>
      <protection/>
    </xf>
    <xf numFmtId="176" fontId="4" fillId="0" borderId="89" xfId="64" applyNumberFormat="1" applyFont="1" applyFill="1" applyBorder="1" applyAlignment="1">
      <alignment horizontal="center" vertical="center" textRotation="255" wrapText="1"/>
      <protection/>
    </xf>
    <xf numFmtId="176" fontId="4" fillId="0" borderId="86" xfId="64" applyNumberFormat="1" applyFont="1" applyFill="1" applyBorder="1" applyAlignment="1">
      <alignment horizontal="center" vertical="center" textRotation="255" wrapText="1"/>
      <protection/>
    </xf>
    <xf numFmtId="176" fontId="4" fillId="0" borderId="88" xfId="64" applyNumberFormat="1" applyFont="1" applyFill="1" applyBorder="1" applyAlignment="1">
      <alignment horizontal="center" vertical="center" textRotation="255" wrapText="1"/>
      <protection/>
    </xf>
    <xf numFmtId="0" fontId="4" fillId="0" borderId="25" xfId="64" applyFont="1" applyFill="1" applyBorder="1" applyAlignment="1">
      <alignment horizontal="center" vertical="center" wrapText="1"/>
      <protection/>
    </xf>
    <xf numFmtId="0" fontId="4" fillId="0" borderId="26" xfId="64" applyFont="1" applyFill="1" applyBorder="1" applyAlignment="1">
      <alignment horizontal="center" vertical="center" wrapText="1"/>
      <protection/>
    </xf>
    <xf numFmtId="178" fontId="4" fillId="0" borderId="101" xfId="64" applyNumberFormat="1" applyFont="1" applyFill="1" applyBorder="1" applyAlignment="1">
      <alignment horizontal="center" vertical="center" wrapText="1"/>
      <protection/>
    </xf>
    <xf numFmtId="178" fontId="4" fillId="0" borderId="102" xfId="64" applyNumberFormat="1" applyFont="1" applyFill="1" applyBorder="1" applyAlignment="1">
      <alignment horizontal="center" vertical="center" wrapText="1"/>
      <protection/>
    </xf>
    <xf numFmtId="0" fontId="4" fillId="0" borderId="67" xfId="64" applyFont="1" applyFill="1" applyBorder="1" applyAlignment="1">
      <alignment horizontal="center" vertical="center" wrapText="1"/>
      <protection/>
    </xf>
    <xf numFmtId="0" fontId="4" fillId="0" borderId="103" xfId="64" applyFont="1" applyFill="1" applyBorder="1" applyAlignment="1">
      <alignment horizontal="center" vertical="center" wrapText="1"/>
      <protection/>
    </xf>
    <xf numFmtId="176" fontId="4" fillId="0" borderId="104" xfId="64" applyNumberFormat="1" applyFont="1" applyFill="1" applyBorder="1" applyAlignment="1">
      <alignment horizontal="center" vertical="center"/>
      <protection/>
    </xf>
    <xf numFmtId="176" fontId="4" fillId="0" borderId="76" xfId="64" applyNumberFormat="1" applyFont="1" applyFill="1" applyBorder="1" applyAlignment="1">
      <alignment horizontal="center" vertical="center"/>
      <protection/>
    </xf>
    <xf numFmtId="176" fontId="4" fillId="0" borderId="0" xfId="64" applyNumberFormat="1" applyFont="1" applyFill="1" applyBorder="1" applyAlignment="1">
      <alignment horizontal="center" vertical="center"/>
      <protection/>
    </xf>
    <xf numFmtId="176" fontId="4" fillId="0" borderId="15" xfId="64" applyNumberFormat="1" applyFont="1" applyFill="1" applyBorder="1" applyAlignment="1">
      <alignment horizontal="center" vertical="center"/>
      <protection/>
    </xf>
    <xf numFmtId="176" fontId="4" fillId="0" borderId="56" xfId="64" applyNumberFormat="1" applyFont="1" applyFill="1" applyBorder="1" applyAlignment="1">
      <alignment horizontal="center" vertical="center"/>
      <protection/>
    </xf>
    <xf numFmtId="176" fontId="4" fillId="0" borderId="20" xfId="64" applyNumberFormat="1" applyFont="1" applyFill="1" applyBorder="1" applyAlignment="1">
      <alignment horizontal="center" vertical="center"/>
      <protection/>
    </xf>
    <xf numFmtId="0" fontId="4" fillId="0" borderId="105" xfId="64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kayama-fs.ad.pref.okayama.jp\&#32113;&#21512;&#20849;&#26377;\050&#20445;&#20581;&#31119;&#31049;&#37096;\050&#20581;&#24247;&#25512;&#36914;&#35506;\010&#20581;&#24247;&#12389;&#12367;&#12426;&#29677;\LinkStation&#22303;&#27211;\H21&#23713;&#23665;&#30476;&#12398;&#25104;&#20154;&#20445;&#20581;\&#12364;&#12435;&#12288;&#12414;&#12392;&#12417;\&#12364;&#1243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5f5-34-05\&#20581;&#24247;&#12389;&#12367;&#12426;&#29677;\&#32113;&#35336;\H19&#32769;&#20445;&#32113;&#35336;\&#20445;&#20581;&#25152;&#12363;&#12425;&#22577;&#21578;\&#23713;&#23665;&#24066;&#20445;&#20581;&#25152;\&#12364;&#12435;&#26908;&#35386;%20(version%2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1胃がん（市町村別）"/>
      <sheetName val="H21胃がん(年齢階級別)"/>
      <sheetName val="H21肺がん（市町村別）"/>
      <sheetName val="H21肺がん(年齢階級別)"/>
      <sheetName val="H21大腸がん（市町村別）"/>
      <sheetName val="H21大腸がん(年齢階級別)"/>
      <sheetName val="H21乳がん（市町村別）"/>
      <sheetName val="H21乳がん(年齢階級別)"/>
      <sheetName val="H21子宮がん（市町村別）"/>
      <sheetName val="H21子宮がん(年齢階級別)"/>
      <sheetName val="Sheet1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胃・大腸（男）"/>
      <sheetName val="胃・大腸（女）"/>
      <sheetName val="肺（男）"/>
      <sheetName val="肺（女）"/>
      <sheetName val="子宮"/>
      <sheetName val="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Y124"/>
  <sheetViews>
    <sheetView zoomScaleSheetLayoutView="120" zoomScalePageLayoutView="0" workbookViewId="0" topLeftCell="A1">
      <pane xSplit="2" ySplit="7" topLeftCell="F12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W121" sqref="W121"/>
    </sheetView>
  </sheetViews>
  <sheetFormatPr defaultColWidth="9.140625" defaultRowHeight="9.75" customHeight="1"/>
  <cols>
    <col min="1" max="1" width="9.7109375" style="2" customWidth="1"/>
    <col min="2" max="2" width="4.140625" style="2" customWidth="1"/>
    <col min="3" max="3" width="7.140625" style="2" customWidth="1"/>
    <col min="4" max="4" width="6.57421875" style="2" customWidth="1"/>
    <col min="5" max="5" width="6.140625" style="3" customWidth="1"/>
    <col min="6" max="6" width="6.140625" style="2" customWidth="1"/>
    <col min="7" max="7" width="5.57421875" style="2" customWidth="1"/>
    <col min="8" max="8" width="5.57421875" style="3" customWidth="1"/>
    <col min="9" max="9" width="6.140625" style="2" customWidth="1"/>
    <col min="10" max="10" width="5.57421875" style="3" customWidth="1"/>
    <col min="11" max="13" width="6.140625" style="2" customWidth="1"/>
    <col min="14" max="14" width="7.140625" style="2" customWidth="1"/>
    <col min="15" max="15" width="5.140625" style="2" customWidth="1"/>
    <col min="16" max="16" width="5.421875" style="2" customWidth="1"/>
    <col min="17" max="17" width="5.57421875" style="2" customWidth="1"/>
    <col min="18" max="18" width="5.57421875" style="3" customWidth="1"/>
    <col min="19" max="19" width="6.7109375" style="3" bestFit="1" customWidth="1"/>
    <col min="20" max="20" width="5.00390625" style="4" customWidth="1"/>
    <col min="21" max="21" width="6.140625" style="2" customWidth="1"/>
    <col min="22" max="22" width="5.57421875" style="5" customWidth="1"/>
    <col min="23" max="23" width="5.57421875" style="3" customWidth="1"/>
    <col min="24" max="24" width="5.57421875" style="2" customWidth="1"/>
    <col min="25" max="25" width="4.57421875" style="3" customWidth="1"/>
    <col min="26" max="27" width="11.57421875" style="2" customWidth="1"/>
    <col min="28" max="16384" width="9.00390625" style="2" customWidth="1"/>
  </cols>
  <sheetData>
    <row r="1" ht="17.25" customHeight="1">
      <c r="A1" s="283" t="s">
        <v>150</v>
      </c>
    </row>
    <row r="2" ht="12" customHeight="1">
      <c r="A2" s="283"/>
    </row>
    <row r="3" spans="1:19" s="7" customFormat="1" ht="17.25" customHeight="1">
      <c r="A3" s="1" t="s">
        <v>151</v>
      </c>
      <c r="L3" s="275"/>
      <c r="R3" s="8"/>
      <c r="S3" s="8"/>
    </row>
    <row r="4" spans="1:19" s="7" customFormat="1" ht="14.25" thickBot="1">
      <c r="A4" s="6" t="s">
        <v>1</v>
      </c>
      <c r="L4" s="275"/>
      <c r="R4" s="8"/>
      <c r="S4" s="8"/>
    </row>
    <row r="5" spans="1:25" s="15" customFormat="1" ht="9.75" customHeight="1">
      <c r="A5" s="303"/>
      <c r="B5" s="304"/>
      <c r="C5" s="9"/>
      <c r="D5" s="9"/>
      <c r="E5" s="10"/>
      <c r="F5" s="309" t="s">
        <v>2</v>
      </c>
      <c r="G5" s="295"/>
      <c r="H5" s="295"/>
      <c r="I5" s="295" t="s">
        <v>3</v>
      </c>
      <c r="J5" s="295"/>
      <c r="K5" s="295" t="s">
        <v>4</v>
      </c>
      <c r="L5" s="295"/>
      <c r="M5" s="295"/>
      <c r="N5" s="295"/>
      <c r="O5" s="9"/>
      <c r="P5" s="9"/>
      <c r="Q5" s="11"/>
      <c r="R5" s="12"/>
      <c r="S5" s="13"/>
      <c r="T5" s="296" t="s">
        <v>5</v>
      </c>
      <c r="U5" s="297"/>
      <c r="V5" s="297"/>
      <c r="W5" s="14"/>
      <c r="X5" s="298" t="s">
        <v>6</v>
      </c>
      <c r="Y5" s="299"/>
    </row>
    <row r="6" spans="1:25" s="15" customFormat="1" ht="30" customHeight="1">
      <c r="A6" s="305"/>
      <c r="B6" s="306"/>
      <c r="C6" s="16" t="s">
        <v>7</v>
      </c>
      <c r="D6" s="16" t="s">
        <v>8</v>
      </c>
      <c r="E6" s="17" t="s">
        <v>9</v>
      </c>
      <c r="F6" s="18" t="s">
        <v>10</v>
      </c>
      <c r="G6" s="16" t="s">
        <v>11</v>
      </c>
      <c r="H6" s="19" t="s">
        <v>12</v>
      </c>
      <c r="I6" s="16" t="s">
        <v>10</v>
      </c>
      <c r="J6" s="19" t="s">
        <v>13</v>
      </c>
      <c r="K6" s="16" t="s">
        <v>14</v>
      </c>
      <c r="L6" s="16" t="s">
        <v>15</v>
      </c>
      <c r="M6" s="16" t="s">
        <v>16</v>
      </c>
      <c r="N6" s="16" t="s">
        <v>17</v>
      </c>
      <c r="O6" s="16" t="s">
        <v>18</v>
      </c>
      <c r="P6" s="16" t="s">
        <v>19</v>
      </c>
      <c r="Q6" s="20" t="s">
        <v>20</v>
      </c>
      <c r="R6" s="21" t="s">
        <v>21</v>
      </c>
      <c r="S6" s="17" t="s">
        <v>22</v>
      </c>
      <c r="T6" s="22" t="s">
        <v>23</v>
      </c>
      <c r="U6" s="16" t="s">
        <v>24</v>
      </c>
      <c r="V6" s="23" t="s">
        <v>25</v>
      </c>
      <c r="W6" s="19" t="s">
        <v>26</v>
      </c>
      <c r="X6" s="16" t="s">
        <v>27</v>
      </c>
      <c r="Y6" s="24" t="s">
        <v>28</v>
      </c>
    </row>
    <row r="7" spans="1:25" s="15" customFormat="1" ht="9.75" customHeight="1" thickBot="1">
      <c r="A7" s="307"/>
      <c r="B7" s="308"/>
      <c r="C7" s="25" t="s">
        <v>29</v>
      </c>
      <c r="D7" s="26" t="s">
        <v>30</v>
      </c>
      <c r="E7" s="27" t="s">
        <v>31</v>
      </c>
      <c r="F7" s="28" t="s">
        <v>32</v>
      </c>
      <c r="G7" s="25" t="s">
        <v>33</v>
      </c>
      <c r="H7" s="29" t="s">
        <v>34</v>
      </c>
      <c r="I7" s="25" t="s">
        <v>35</v>
      </c>
      <c r="J7" s="29" t="s">
        <v>36</v>
      </c>
      <c r="K7" s="25"/>
      <c r="L7" s="25" t="s">
        <v>37</v>
      </c>
      <c r="M7" s="25"/>
      <c r="N7" s="25"/>
      <c r="O7" s="25" t="s">
        <v>38</v>
      </c>
      <c r="P7" s="25" t="s">
        <v>39</v>
      </c>
      <c r="Q7" s="30" t="s">
        <v>40</v>
      </c>
      <c r="R7" s="31" t="s">
        <v>41</v>
      </c>
      <c r="S7" s="32" t="s">
        <v>42</v>
      </c>
      <c r="T7" s="33" t="s">
        <v>43</v>
      </c>
      <c r="U7" s="25" t="s">
        <v>44</v>
      </c>
      <c r="V7" s="34" t="s">
        <v>45</v>
      </c>
      <c r="W7" s="19" t="s">
        <v>148</v>
      </c>
      <c r="X7" s="26" t="s">
        <v>46</v>
      </c>
      <c r="Y7" s="35" t="s">
        <v>47</v>
      </c>
    </row>
    <row r="8" spans="1:25" ht="9.75" customHeight="1">
      <c r="A8" s="284" t="s">
        <v>48</v>
      </c>
      <c r="B8" s="36" t="s">
        <v>49</v>
      </c>
      <c r="C8" s="37">
        <f>SUM(C14,C20,C32,C44,C53,C71,C77,C83,C92,C107,C122)</f>
        <v>507292</v>
      </c>
      <c r="D8" s="37">
        <f>SUM(D14,D20,D32,D44,D53,D71,D77,D83,D92,D107,D122)</f>
        <v>200517</v>
      </c>
      <c r="E8" s="38">
        <f aca="true" t="shared" si="0" ref="E8:E71">D8/C8*100</f>
        <v>39.526939119875735</v>
      </c>
      <c r="F8" s="39">
        <f>SUM(F14,F20,F32,F44,F53,F71,F77,F83,F92,F107,F122)</f>
        <v>35786</v>
      </c>
      <c r="G8" s="39">
        <f>SUM(G14,G20,G32,G44,G53,G71,G77,G83,G92,G107,G122)</f>
        <v>2957</v>
      </c>
      <c r="H8" s="40">
        <f aca="true" t="shared" si="1" ref="H8:H71">G8/F8*100</f>
        <v>8.263007880176605</v>
      </c>
      <c r="I8" s="41">
        <f>SUM(K8:N8)</f>
        <v>2136</v>
      </c>
      <c r="J8" s="42">
        <f>IF(ISERROR(I8/G8),"N/A",I8/G8*100)</f>
        <v>72.23537368955022</v>
      </c>
      <c r="K8" s="39">
        <f aca="true" t="shared" si="2" ref="K8:O9">SUM(K14,K20,K32,K44,K53,K71,K77,K83,K92,K107,K122)</f>
        <v>274</v>
      </c>
      <c r="L8" s="79">
        <f t="shared" si="2"/>
        <v>83</v>
      </c>
      <c r="M8" s="39">
        <f>SUM(M14,M20,M32,M44,M53,M71,M77,M83,M92,M107,M122)</f>
        <v>16</v>
      </c>
      <c r="N8" s="39">
        <f t="shared" si="2"/>
        <v>1763</v>
      </c>
      <c r="O8" s="39">
        <f t="shared" si="2"/>
        <v>417</v>
      </c>
      <c r="P8" s="43">
        <f>IF(ISERROR(O8/G8),"N/A",O8/G8*100)</f>
        <v>14.102130537707136</v>
      </c>
      <c r="Q8" s="44">
        <f>SUM(Q14,Q20,Q32,Q44,Q53,Q71,Q77,Q83,Q92,Q107,Q122)</f>
        <v>404</v>
      </c>
      <c r="R8" s="45">
        <f>IF(ISERROR(Q8/G8),"N/A",Q8/G8*100)</f>
        <v>13.662495772742645</v>
      </c>
      <c r="S8" s="38">
        <f>IF(ISERROR((O8+Q8)/G8),"N/A",(O8+Q8)/G8*100)</f>
        <v>27.76462631044978</v>
      </c>
      <c r="T8" s="46">
        <f aca="true" t="shared" si="3" ref="T8:T71">L8/F8*100</f>
        <v>0.23193427597384453</v>
      </c>
      <c r="U8" s="39">
        <f>SUM(U14,U20,U32,U44,U53,U71,U77,U83,U92,U107,U122)</f>
        <v>44</v>
      </c>
      <c r="V8" s="47">
        <f aca="true" t="shared" si="4" ref="V8:V71">U8/F8*100</f>
        <v>0.12295311015480914</v>
      </c>
      <c r="W8" s="43">
        <f>IF(ISERROR(L8/G8),"N/A",L8/G8*100)</f>
        <v>2.8068988840040583</v>
      </c>
      <c r="X8" s="39">
        <f>SUM(X14,X20,X32,X44,X53,X71,X77,X83,X92,X107,X122)</f>
        <v>6540</v>
      </c>
      <c r="Y8" s="48">
        <f aca="true" t="shared" si="5" ref="Y8:Y71">X8/F8*100</f>
        <v>18.275303191192087</v>
      </c>
    </row>
    <row r="9" spans="1:25" ht="9.75" customHeight="1">
      <c r="A9" s="285"/>
      <c r="B9" s="49" t="s">
        <v>50</v>
      </c>
      <c r="C9" s="50">
        <f>SUM(C15,C21,C33,C45,C54,C72,C78,C84,C93,C108,C123)</f>
        <v>591407</v>
      </c>
      <c r="D9" s="50">
        <f>SUM(D15,D21,D33,D45,D54,D72,D78,D84,D93,D108,D123)</f>
        <v>342428</v>
      </c>
      <c r="E9" s="51">
        <f t="shared" si="0"/>
        <v>57.90056593851611</v>
      </c>
      <c r="F9" s="52">
        <f>SUM(F15,F21,F33,F45,F54,F72,F78,F84,F93,F108,F123)</f>
        <v>59999</v>
      </c>
      <c r="G9" s="52">
        <f>SUM(G15,G21,G33,G45,G54,G72,G78,G84,G93,G108,G123)</f>
        <v>3519</v>
      </c>
      <c r="H9" s="53">
        <f t="shared" si="1"/>
        <v>5.865097751629194</v>
      </c>
      <c r="I9" s="54">
        <f>SUM(K9:N9)</f>
        <v>2718</v>
      </c>
      <c r="J9" s="53">
        <f aca="true" t="shared" si="6" ref="J9:J78">IF(ISERROR(I9/G9),"N/A",I9/G9*100)</f>
        <v>77.23785166240408</v>
      </c>
      <c r="K9" s="52">
        <f t="shared" si="2"/>
        <v>416</v>
      </c>
      <c r="L9" s="91">
        <f t="shared" si="2"/>
        <v>44</v>
      </c>
      <c r="M9" s="52">
        <f>SUM(M15,M21,M33,M45,M54,M72,M78,M84,M93,M108,M123)</f>
        <v>11</v>
      </c>
      <c r="N9" s="52">
        <f t="shared" si="2"/>
        <v>2247</v>
      </c>
      <c r="O9" s="52">
        <f t="shared" si="2"/>
        <v>464</v>
      </c>
      <c r="P9" s="55">
        <f aca="true" t="shared" si="7" ref="P9:P78">IF(ISERROR(O9/G9),"N/A",O9/G9*100)</f>
        <v>13.185564080704745</v>
      </c>
      <c r="Q9" s="56">
        <f>SUM(Q15,Q21,Q33,Q45,Q54,Q72,Q78,Q84,Q93,Q108,Q123)</f>
        <v>337</v>
      </c>
      <c r="R9" s="57">
        <f aca="true" t="shared" si="8" ref="R9:R78">IF(ISERROR(Q9/G9),"N/A",Q9/G9*100)</f>
        <v>9.576584256891161</v>
      </c>
      <c r="S9" s="58">
        <f aca="true" t="shared" si="9" ref="S9:S78">IF(ISERROR((O9+Q9)/G9),"N/A",(O9+Q9)/G9*100)</f>
        <v>22.762148337595907</v>
      </c>
      <c r="T9" s="59">
        <f t="shared" si="3"/>
        <v>0.07333455557592626</v>
      </c>
      <c r="U9" s="52">
        <f>SUM(U15,U21,U33,U45,U54,U72,U78,U84,U93,U108,U123)</f>
        <v>28</v>
      </c>
      <c r="V9" s="60">
        <f t="shared" si="4"/>
        <v>0.04666744445740762</v>
      </c>
      <c r="W9" s="277">
        <f aca="true" t="shared" si="10" ref="W9:W72">IF(ISERROR(L9/G9),"N/A",L9/G9*100)</f>
        <v>1.250355214549588</v>
      </c>
      <c r="X9" s="52">
        <f>SUM(X15,X21,X33,X45,X54,X72,X78,X84,X93,X108,X123)</f>
        <v>10357</v>
      </c>
      <c r="Y9" s="62">
        <f t="shared" si="5"/>
        <v>17.2619543659061</v>
      </c>
    </row>
    <row r="10" spans="1:25" ht="9.75" customHeight="1" thickBot="1">
      <c r="A10" s="286"/>
      <c r="B10" s="63" t="s">
        <v>51</v>
      </c>
      <c r="C10" s="64">
        <f>SUM(C8:C9)</f>
        <v>1098699</v>
      </c>
      <c r="D10" s="64">
        <f>SUM(D8:D9)</f>
        <v>542945</v>
      </c>
      <c r="E10" s="65">
        <f t="shared" si="0"/>
        <v>49.41708329578893</v>
      </c>
      <c r="F10" s="66">
        <f>SUM(F8:F9)</f>
        <v>95785</v>
      </c>
      <c r="G10" s="66">
        <f>SUM(G8:G9)</f>
        <v>6476</v>
      </c>
      <c r="H10" s="67">
        <f t="shared" si="1"/>
        <v>6.760975100485463</v>
      </c>
      <c r="I10" s="68">
        <f>SUM(I8:I9)</f>
        <v>4854</v>
      </c>
      <c r="J10" s="67">
        <f t="shared" si="6"/>
        <v>74.95367510809142</v>
      </c>
      <c r="K10" s="69">
        <f aca="true" t="shared" si="11" ref="K10:Q10">SUM(K8:K9)</f>
        <v>690</v>
      </c>
      <c r="L10" s="108">
        <f t="shared" si="11"/>
        <v>127</v>
      </c>
      <c r="M10" s="69">
        <f>SUM(M8:M9)</f>
        <v>27</v>
      </c>
      <c r="N10" s="69">
        <f t="shared" si="11"/>
        <v>4010</v>
      </c>
      <c r="O10" s="69">
        <f>SUM(O8:O9)</f>
        <v>881</v>
      </c>
      <c r="P10" s="70">
        <f t="shared" si="7"/>
        <v>13.604076590487956</v>
      </c>
      <c r="Q10" s="71">
        <f t="shared" si="11"/>
        <v>741</v>
      </c>
      <c r="R10" s="72">
        <f t="shared" si="8"/>
        <v>11.44224830142063</v>
      </c>
      <c r="S10" s="65">
        <f t="shared" si="9"/>
        <v>25.046324891908583</v>
      </c>
      <c r="T10" s="73">
        <f t="shared" si="3"/>
        <v>0.13258860990760557</v>
      </c>
      <c r="U10" s="69">
        <f>SUM(U8:U9)</f>
        <v>72</v>
      </c>
      <c r="V10" s="74">
        <f t="shared" si="4"/>
        <v>0.07516834577439056</v>
      </c>
      <c r="W10" s="70">
        <f t="shared" si="10"/>
        <v>1.9610870907967881</v>
      </c>
      <c r="X10" s="69">
        <f>SUM(X8:X9)</f>
        <v>16897</v>
      </c>
      <c r="Y10" s="75">
        <f t="shared" si="5"/>
        <v>17.640549146526073</v>
      </c>
    </row>
    <row r="11" spans="1:25" ht="9.75" customHeight="1">
      <c r="A11" s="292" t="s">
        <v>52</v>
      </c>
      <c r="B11" s="76" t="s">
        <v>49</v>
      </c>
      <c r="C11" s="77">
        <v>168561</v>
      </c>
      <c r="D11" s="77">
        <v>67000</v>
      </c>
      <c r="E11" s="78">
        <f t="shared" si="0"/>
        <v>39.74822171202117</v>
      </c>
      <c r="F11" s="79">
        <v>13288</v>
      </c>
      <c r="G11" s="79">
        <v>916</v>
      </c>
      <c r="H11" s="80">
        <f t="shared" si="1"/>
        <v>6.8934376881396755</v>
      </c>
      <c r="I11" s="81">
        <f>SUM(K11:N11)</f>
        <v>563</v>
      </c>
      <c r="J11" s="80">
        <f>IF(ISERROR(I11/G11),"N/A",I11/G11*100)</f>
        <v>61.46288209606987</v>
      </c>
      <c r="K11" s="79">
        <v>39</v>
      </c>
      <c r="L11" s="79">
        <v>24</v>
      </c>
      <c r="M11" s="79">
        <v>5</v>
      </c>
      <c r="N11" s="79">
        <v>495</v>
      </c>
      <c r="O11" s="79">
        <v>350</v>
      </c>
      <c r="P11" s="82">
        <f t="shared" si="7"/>
        <v>38.209606986899566</v>
      </c>
      <c r="Q11" s="83">
        <v>3</v>
      </c>
      <c r="R11" s="84">
        <f t="shared" si="8"/>
        <v>0.32751091703056767</v>
      </c>
      <c r="S11" s="78">
        <f t="shared" si="9"/>
        <v>38.53711790393013</v>
      </c>
      <c r="T11" s="85">
        <f t="shared" si="3"/>
        <v>0.1806140878988561</v>
      </c>
      <c r="U11" s="79">
        <v>10</v>
      </c>
      <c r="V11" s="86">
        <f t="shared" si="4"/>
        <v>0.07525586995785671</v>
      </c>
      <c r="W11" s="100">
        <f t="shared" si="10"/>
        <v>2.6200873362445414</v>
      </c>
      <c r="X11" s="79">
        <v>2863</v>
      </c>
      <c r="Y11" s="87">
        <f t="shared" si="5"/>
        <v>21.54575556893438</v>
      </c>
    </row>
    <row r="12" spans="1:25" ht="9.75" customHeight="1">
      <c r="A12" s="293"/>
      <c r="B12" s="88" t="s">
        <v>50</v>
      </c>
      <c r="C12" s="89">
        <v>197253</v>
      </c>
      <c r="D12" s="89">
        <v>118000</v>
      </c>
      <c r="E12" s="90">
        <f t="shared" si="0"/>
        <v>59.82165036780176</v>
      </c>
      <c r="F12" s="91">
        <v>24135</v>
      </c>
      <c r="G12" s="91">
        <v>1196</v>
      </c>
      <c r="H12" s="92">
        <f t="shared" si="1"/>
        <v>4.9554588771493675</v>
      </c>
      <c r="I12" s="93">
        <f>SUM(K12:N12)</f>
        <v>769</v>
      </c>
      <c r="J12" s="92">
        <f>IF(ISERROR(I12/G12),"N/A",I12/G12*100)</f>
        <v>64.29765886287625</v>
      </c>
      <c r="K12" s="91">
        <v>69</v>
      </c>
      <c r="L12" s="91">
        <v>14</v>
      </c>
      <c r="M12" s="91">
        <v>3</v>
      </c>
      <c r="N12" s="91">
        <v>683</v>
      </c>
      <c r="O12" s="91">
        <v>425</v>
      </c>
      <c r="P12" s="94">
        <f t="shared" si="7"/>
        <v>35.53511705685619</v>
      </c>
      <c r="Q12" s="95">
        <v>2</v>
      </c>
      <c r="R12" s="96">
        <f t="shared" si="8"/>
        <v>0.16722408026755853</v>
      </c>
      <c r="S12" s="97">
        <f t="shared" si="9"/>
        <v>35.702341137123746</v>
      </c>
      <c r="T12" s="98">
        <f t="shared" si="3"/>
        <v>0.058007043712450794</v>
      </c>
      <c r="U12" s="91">
        <v>9</v>
      </c>
      <c r="V12" s="99">
        <f t="shared" si="4"/>
        <v>0.037290242386575516</v>
      </c>
      <c r="W12" s="279">
        <f t="shared" si="10"/>
        <v>1.1705685618729096</v>
      </c>
      <c r="X12" s="91">
        <v>4738</v>
      </c>
      <c r="Y12" s="101">
        <f t="shared" si="5"/>
        <v>19.63124093639942</v>
      </c>
    </row>
    <row r="13" spans="1:25" ht="9.75" customHeight="1" thickBot="1">
      <c r="A13" s="294"/>
      <c r="B13" s="102" t="s">
        <v>51</v>
      </c>
      <c r="C13" s="103">
        <f>SUM(C11:C12)</f>
        <v>365814</v>
      </c>
      <c r="D13" s="103">
        <f>SUM(D11:D12)</f>
        <v>185000</v>
      </c>
      <c r="E13" s="104">
        <f t="shared" si="0"/>
        <v>50.57214868758441</v>
      </c>
      <c r="F13" s="105">
        <f>SUM(F11:F12)</f>
        <v>37423</v>
      </c>
      <c r="G13" s="105">
        <f>SUM(G11:G12)</f>
        <v>2112</v>
      </c>
      <c r="H13" s="106">
        <f t="shared" si="1"/>
        <v>5.643588167704353</v>
      </c>
      <c r="I13" s="107">
        <f>SUM(I11:I12)</f>
        <v>1332</v>
      </c>
      <c r="J13" s="106">
        <f>IF(ISERROR(I13/G13),"N/A",I13/G13*100)</f>
        <v>63.06818181818182</v>
      </c>
      <c r="K13" s="108">
        <f>SUM(K11:K12)</f>
        <v>108</v>
      </c>
      <c r="L13" s="108">
        <f>SUM(L11:L12)</f>
        <v>38</v>
      </c>
      <c r="M13" s="108">
        <f>SUM(M11:M12)</f>
        <v>8</v>
      </c>
      <c r="N13" s="108">
        <f>SUM(N11:N12)</f>
        <v>1178</v>
      </c>
      <c r="O13" s="108">
        <f>SUM(O11:O12)</f>
        <v>775</v>
      </c>
      <c r="P13" s="109">
        <f t="shared" si="7"/>
        <v>36.69507575757576</v>
      </c>
      <c r="Q13" s="110">
        <f>SUM(Q11:Q12)</f>
        <v>5</v>
      </c>
      <c r="R13" s="111">
        <f t="shared" si="8"/>
        <v>0.23674242424242425</v>
      </c>
      <c r="S13" s="104">
        <f t="shared" si="9"/>
        <v>36.93181818181818</v>
      </c>
      <c r="T13" s="112">
        <f>L13/F13*100</f>
        <v>0.10154183256286241</v>
      </c>
      <c r="U13" s="108">
        <f>SUM(U11:U12)</f>
        <v>19</v>
      </c>
      <c r="V13" s="113">
        <f t="shared" si="4"/>
        <v>0.050770916281431204</v>
      </c>
      <c r="W13" s="109">
        <f t="shared" si="10"/>
        <v>1.7992424242424243</v>
      </c>
      <c r="X13" s="108">
        <f>SUM(X11:X12)</f>
        <v>7601</v>
      </c>
      <c r="Y13" s="114">
        <f t="shared" si="5"/>
        <v>20.31103866606098</v>
      </c>
    </row>
    <row r="14" spans="1:25" ht="9.75" customHeight="1">
      <c r="A14" s="284" t="s">
        <v>53</v>
      </c>
      <c r="B14" s="36" t="s">
        <v>49</v>
      </c>
      <c r="C14" s="37">
        <v>168561</v>
      </c>
      <c r="D14" s="37">
        <v>67000</v>
      </c>
      <c r="E14" s="38">
        <f t="shared" si="0"/>
        <v>39.74822171202117</v>
      </c>
      <c r="F14" s="39">
        <v>13288</v>
      </c>
      <c r="G14" s="39">
        <v>916</v>
      </c>
      <c r="H14" s="40">
        <f t="shared" si="1"/>
        <v>6.8934376881396755</v>
      </c>
      <c r="I14" s="41">
        <f>SUM(K14:N14)</f>
        <v>563</v>
      </c>
      <c r="J14" s="40">
        <f>IF(ISERROR(I14/G14),"N/A",I14/G14*100)</f>
        <v>61.46288209606987</v>
      </c>
      <c r="K14" s="39">
        <v>39</v>
      </c>
      <c r="L14" s="79">
        <v>24</v>
      </c>
      <c r="M14" s="39">
        <v>5</v>
      </c>
      <c r="N14" s="39">
        <v>495</v>
      </c>
      <c r="O14" s="39">
        <v>350</v>
      </c>
      <c r="P14" s="43">
        <f t="shared" si="7"/>
        <v>38.209606986899566</v>
      </c>
      <c r="Q14" s="44">
        <v>3</v>
      </c>
      <c r="R14" s="45">
        <f t="shared" si="8"/>
        <v>0.32751091703056767</v>
      </c>
      <c r="S14" s="38">
        <f t="shared" si="9"/>
        <v>38.53711790393013</v>
      </c>
      <c r="T14" s="46">
        <f t="shared" si="3"/>
        <v>0.1806140878988561</v>
      </c>
      <c r="U14" s="39">
        <v>10</v>
      </c>
      <c r="V14" s="47">
        <f t="shared" si="4"/>
        <v>0.07525586995785671</v>
      </c>
      <c r="W14" s="43">
        <f t="shared" si="10"/>
        <v>2.6200873362445414</v>
      </c>
      <c r="X14" s="39">
        <v>2863</v>
      </c>
      <c r="Y14" s="48">
        <f t="shared" si="5"/>
        <v>21.54575556893438</v>
      </c>
    </row>
    <row r="15" spans="1:25" ht="9.75" customHeight="1">
      <c r="A15" s="285"/>
      <c r="B15" s="49" t="s">
        <v>50</v>
      </c>
      <c r="C15" s="50">
        <v>197253</v>
      </c>
      <c r="D15" s="50">
        <v>118000</v>
      </c>
      <c r="E15" s="51">
        <f t="shared" si="0"/>
        <v>59.82165036780176</v>
      </c>
      <c r="F15" s="52">
        <v>24135</v>
      </c>
      <c r="G15" s="52">
        <v>1196</v>
      </c>
      <c r="H15" s="53">
        <f t="shared" si="1"/>
        <v>4.9554588771493675</v>
      </c>
      <c r="I15" s="54">
        <f>SUM(K15:N15)</f>
        <v>769</v>
      </c>
      <c r="J15" s="53">
        <f t="shared" si="6"/>
        <v>64.29765886287625</v>
      </c>
      <c r="K15" s="52">
        <v>69</v>
      </c>
      <c r="L15" s="91">
        <v>14</v>
      </c>
      <c r="M15" s="52">
        <v>3</v>
      </c>
      <c r="N15" s="52">
        <v>683</v>
      </c>
      <c r="O15" s="52">
        <v>425</v>
      </c>
      <c r="P15" s="55">
        <f t="shared" si="7"/>
        <v>35.53511705685619</v>
      </c>
      <c r="Q15" s="56">
        <v>2</v>
      </c>
      <c r="R15" s="57">
        <f t="shared" si="8"/>
        <v>0.16722408026755853</v>
      </c>
      <c r="S15" s="58">
        <f t="shared" si="9"/>
        <v>35.702341137123746</v>
      </c>
      <c r="T15" s="59">
        <f t="shared" si="3"/>
        <v>0.058007043712450794</v>
      </c>
      <c r="U15" s="52">
        <v>9</v>
      </c>
      <c r="V15" s="60">
        <f t="shared" si="4"/>
        <v>0.037290242386575516</v>
      </c>
      <c r="W15" s="277">
        <f t="shared" si="10"/>
        <v>1.1705685618729096</v>
      </c>
      <c r="X15" s="52">
        <v>4738</v>
      </c>
      <c r="Y15" s="62">
        <f t="shared" si="5"/>
        <v>19.63124093639942</v>
      </c>
    </row>
    <row r="16" spans="1:25" ht="9.75" customHeight="1" thickBot="1">
      <c r="A16" s="286"/>
      <c r="B16" s="63" t="s">
        <v>51</v>
      </c>
      <c r="C16" s="64">
        <f>SUM(C14:C15)</f>
        <v>365814</v>
      </c>
      <c r="D16" s="64">
        <f>SUM(D14:D15)</f>
        <v>185000</v>
      </c>
      <c r="E16" s="65">
        <f t="shared" si="0"/>
        <v>50.57214868758441</v>
      </c>
      <c r="F16" s="66">
        <f>SUM(F14:F15)</f>
        <v>37423</v>
      </c>
      <c r="G16" s="66">
        <f>SUM(G14:G15)</f>
        <v>2112</v>
      </c>
      <c r="H16" s="67">
        <f t="shared" si="1"/>
        <v>5.643588167704353</v>
      </c>
      <c r="I16" s="68">
        <f>SUM(I14:I15)</f>
        <v>1332</v>
      </c>
      <c r="J16" s="67">
        <f t="shared" si="6"/>
        <v>63.06818181818182</v>
      </c>
      <c r="K16" s="69">
        <f aca="true" t="shared" si="12" ref="K16:Q16">SUM(K14:K15)</f>
        <v>108</v>
      </c>
      <c r="L16" s="108">
        <f t="shared" si="12"/>
        <v>38</v>
      </c>
      <c r="M16" s="69">
        <f t="shared" si="12"/>
        <v>8</v>
      </c>
      <c r="N16" s="69">
        <f t="shared" si="12"/>
        <v>1178</v>
      </c>
      <c r="O16" s="69">
        <f>SUM(O14:O15)</f>
        <v>775</v>
      </c>
      <c r="P16" s="70">
        <f t="shared" si="7"/>
        <v>36.69507575757576</v>
      </c>
      <c r="Q16" s="71">
        <f t="shared" si="12"/>
        <v>5</v>
      </c>
      <c r="R16" s="72">
        <f t="shared" si="8"/>
        <v>0.23674242424242425</v>
      </c>
      <c r="S16" s="65">
        <f t="shared" si="9"/>
        <v>36.93181818181818</v>
      </c>
      <c r="T16" s="73">
        <f>L16/F16*100</f>
        <v>0.10154183256286241</v>
      </c>
      <c r="U16" s="69">
        <f>SUM(U14:U15)</f>
        <v>19</v>
      </c>
      <c r="V16" s="74">
        <f t="shared" si="4"/>
        <v>0.050770916281431204</v>
      </c>
      <c r="W16" s="70">
        <f t="shared" si="10"/>
        <v>1.7992424242424243</v>
      </c>
      <c r="X16" s="69">
        <f>SUM(X14:X15)</f>
        <v>7601</v>
      </c>
      <c r="Y16" s="75">
        <f t="shared" si="5"/>
        <v>20.31103866606098</v>
      </c>
    </row>
    <row r="17" spans="1:25" ht="9.75" customHeight="1">
      <c r="A17" s="291" t="s">
        <v>54</v>
      </c>
      <c r="B17" s="76" t="s">
        <v>49</v>
      </c>
      <c r="C17" s="77">
        <v>120042</v>
      </c>
      <c r="D17" s="77">
        <v>42541</v>
      </c>
      <c r="E17" s="78">
        <f t="shared" si="0"/>
        <v>35.43842988287433</v>
      </c>
      <c r="F17" s="79">
        <v>5092</v>
      </c>
      <c r="G17" s="79">
        <v>557</v>
      </c>
      <c r="H17" s="80">
        <f t="shared" si="1"/>
        <v>10.93872741555381</v>
      </c>
      <c r="I17" s="81">
        <f>SUM(K17:N17)</f>
        <v>465</v>
      </c>
      <c r="J17" s="80">
        <f t="shared" si="6"/>
        <v>83.48294434470377</v>
      </c>
      <c r="K17" s="79">
        <v>95</v>
      </c>
      <c r="L17" s="79">
        <v>19</v>
      </c>
      <c r="M17" s="79">
        <v>3</v>
      </c>
      <c r="N17" s="79">
        <v>348</v>
      </c>
      <c r="O17" s="79">
        <v>11</v>
      </c>
      <c r="P17" s="82">
        <f t="shared" si="7"/>
        <v>1.9748653500897666</v>
      </c>
      <c r="Q17" s="83">
        <v>81</v>
      </c>
      <c r="R17" s="84">
        <f t="shared" si="8"/>
        <v>14.542190305206462</v>
      </c>
      <c r="S17" s="78">
        <f t="shared" si="9"/>
        <v>16.517055655296232</v>
      </c>
      <c r="T17" s="85">
        <f>L17/F17*100</f>
        <v>0.3731343283582089</v>
      </c>
      <c r="U17" s="79">
        <v>9</v>
      </c>
      <c r="V17" s="86">
        <f t="shared" si="4"/>
        <v>0.1767478397486253</v>
      </c>
      <c r="W17" s="100">
        <f t="shared" si="10"/>
        <v>3.4111310592459607</v>
      </c>
      <c r="X17" s="79">
        <v>1310</v>
      </c>
      <c r="Y17" s="87">
        <f t="shared" si="5"/>
        <v>25.726630007855462</v>
      </c>
    </row>
    <row r="18" spans="1:25" ht="9.75" customHeight="1">
      <c r="A18" s="288"/>
      <c r="B18" s="88" t="s">
        <v>50</v>
      </c>
      <c r="C18" s="89">
        <v>134586</v>
      </c>
      <c r="D18" s="89">
        <v>76247</v>
      </c>
      <c r="E18" s="90">
        <f t="shared" si="0"/>
        <v>56.65299511093279</v>
      </c>
      <c r="F18" s="91">
        <v>9126</v>
      </c>
      <c r="G18" s="91">
        <v>756</v>
      </c>
      <c r="H18" s="92">
        <f t="shared" si="1"/>
        <v>8.284023668639055</v>
      </c>
      <c r="I18" s="93">
        <f>SUM(K18:N18)</f>
        <v>642</v>
      </c>
      <c r="J18" s="92">
        <f t="shared" si="6"/>
        <v>84.92063492063492</v>
      </c>
      <c r="K18" s="91">
        <v>118</v>
      </c>
      <c r="L18" s="91">
        <v>11</v>
      </c>
      <c r="M18" s="91">
        <v>2</v>
      </c>
      <c r="N18" s="91">
        <v>511</v>
      </c>
      <c r="O18" s="91">
        <v>8</v>
      </c>
      <c r="P18" s="94">
        <f t="shared" si="7"/>
        <v>1.0582010582010581</v>
      </c>
      <c r="Q18" s="95">
        <v>106</v>
      </c>
      <c r="R18" s="96">
        <f t="shared" si="8"/>
        <v>14.02116402116402</v>
      </c>
      <c r="S18" s="97">
        <f t="shared" si="9"/>
        <v>15.079365079365079</v>
      </c>
      <c r="T18" s="98">
        <f>L18/F18*100</f>
        <v>0.12053473591935131</v>
      </c>
      <c r="U18" s="91">
        <v>9</v>
      </c>
      <c r="V18" s="99">
        <f t="shared" si="4"/>
        <v>0.09861932938856016</v>
      </c>
      <c r="W18" s="282">
        <f t="shared" si="10"/>
        <v>1.455026455026455</v>
      </c>
      <c r="X18" s="91">
        <v>2213</v>
      </c>
      <c r="Y18" s="101">
        <f t="shared" si="5"/>
        <v>24.249397326320405</v>
      </c>
    </row>
    <row r="19" spans="1:25" ht="9.75" customHeight="1" thickBot="1">
      <c r="A19" s="290"/>
      <c r="B19" s="102" t="s">
        <v>51</v>
      </c>
      <c r="C19" s="103">
        <f>SUM(C17:C18)</f>
        <v>254628</v>
      </c>
      <c r="D19" s="103">
        <f>SUM(D17:D18)</f>
        <v>118788</v>
      </c>
      <c r="E19" s="104">
        <f t="shared" si="0"/>
        <v>46.65158584287667</v>
      </c>
      <c r="F19" s="105">
        <f>SUM(F17:F18)</f>
        <v>14218</v>
      </c>
      <c r="G19" s="105">
        <f>SUM(G17:G18)</f>
        <v>1313</v>
      </c>
      <c r="H19" s="106">
        <f t="shared" si="1"/>
        <v>9.234772823181881</v>
      </c>
      <c r="I19" s="107">
        <f>SUM(I17:I18)</f>
        <v>1107</v>
      </c>
      <c r="J19" s="106">
        <f t="shared" si="6"/>
        <v>84.31073876618431</v>
      </c>
      <c r="K19" s="108">
        <f>SUM(K17:K18)</f>
        <v>213</v>
      </c>
      <c r="L19" s="108">
        <f>SUM(L17:L18)</f>
        <v>30</v>
      </c>
      <c r="M19" s="108">
        <f>SUM(M17:M18)</f>
        <v>5</v>
      </c>
      <c r="N19" s="108">
        <f>SUM(N17:N18)</f>
        <v>859</v>
      </c>
      <c r="O19" s="108">
        <f>SUM(O17:O18)</f>
        <v>19</v>
      </c>
      <c r="P19" s="109">
        <f t="shared" si="7"/>
        <v>1.4470677837014472</v>
      </c>
      <c r="Q19" s="110">
        <f>SUM(Q17:Q18)</f>
        <v>187</v>
      </c>
      <c r="R19" s="111">
        <f t="shared" si="8"/>
        <v>14.242193450114243</v>
      </c>
      <c r="S19" s="104">
        <f t="shared" si="9"/>
        <v>15.68926123381569</v>
      </c>
      <c r="T19" s="112">
        <f>L19/F19*100</f>
        <v>0.21100014066676043</v>
      </c>
      <c r="U19" s="108">
        <f>SUM(U17:U18)</f>
        <v>18</v>
      </c>
      <c r="V19" s="113">
        <f t="shared" si="4"/>
        <v>0.12660008440005627</v>
      </c>
      <c r="W19" s="279">
        <f t="shared" si="10"/>
        <v>2.284843869002285</v>
      </c>
      <c r="X19" s="108">
        <f>SUM(X17:X18)</f>
        <v>3523</v>
      </c>
      <c r="Y19" s="114">
        <f t="shared" si="5"/>
        <v>24.778449852299904</v>
      </c>
    </row>
    <row r="20" spans="1:25" ht="9.75" customHeight="1">
      <c r="A20" s="300" t="s">
        <v>55</v>
      </c>
      <c r="B20" s="36" t="s">
        <v>49</v>
      </c>
      <c r="C20" s="37">
        <v>120042</v>
      </c>
      <c r="D20" s="37">
        <v>42541</v>
      </c>
      <c r="E20" s="38">
        <f t="shared" si="0"/>
        <v>35.43842988287433</v>
      </c>
      <c r="F20" s="39">
        <v>5092</v>
      </c>
      <c r="G20" s="39">
        <v>557</v>
      </c>
      <c r="H20" s="40">
        <f t="shared" si="1"/>
        <v>10.93872741555381</v>
      </c>
      <c r="I20" s="41">
        <f>SUM(K20:N20)</f>
        <v>465</v>
      </c>
      <c r="J20" s="40">
        <f t="shared" si="6"/>
        <v>83.48294434470377</v>
      </c>
      <c r="K20" s="39">
        <v>95</v>
      </c>
      <c r="L20" s="79">
        <v>19</v>
      </c>
      <c r="M20" s="39">
        <v>3</v>
      </c>
      <c r="N20" s="39">
        <v>348</v>
      </c>
      <c r="O20" s="39">
        <v>11</v>
      </c>
      <c r="P20" s="43">
        <f t="shared" si="7"/>
        <v>1.9748653500897666</v>
      </c>
      <c r="Q20" s="44">
        <v>81</v>
      </c>
      <c r="R20" s="45">
        <f t="shared" si="8"/>
        <v>14.542190305206462</v>
      </c>
      <c r="S20" s="38">
        <f t="shared" si="9"/>
        <v>16.517055655296232</v>
      </c>
      <c r="T20" s="46">
        <f t="shared" si="3"/>
        <v>0.3731343283582089</v>
      </c>
      <c r="U20" s="39">
        <v>9</v>
      </c>
      <c r="V20" s="47">
        <f t="shared" si="4"/>
        <v>0.1767478397486253</v>
      </c>
      <c r="W20" s="43">
        <f t="shared" si="10"/>
        <v>3.4111310592459607</v>
      </c>
      <c r="X20" s="39">
        <v>1310</v>
      </c>
      <c r="Y20" s="48">
        <f t="shared" si="5"/>
        <v>25.726630007855462</v>
      </c>
    </row>
    <row r="21" spans="1:25" ht="9.75" customHeight="1">
      <c r="A21" s="301"/>
      <c r="B21" s="49" t="s">
        <v>50</v>
      </c>
      <c r="C21" s="50">
        <v>134586</v>
      </c>
      <c r="D21" s="50">
        <v>76247</v>
      </c>
      <c r="E21" s="51">
        <f t="shared" si="0"/>
        <v>56.65299511093279</v>
      </c>
      <c r="F21" s="52">
        <v>9126</v>
      </c>
      <c r="G21" s="52">
        <v>756</v>
      </c>
      <c r="H21" s="53">
        <f t="shared" si="1"/>
        <v>8.284023668639055</v>
      </c>
      <c r="I21" s="54">
        <f>SUM(K21:N21)</f>
        <v>642</v>
      </c>
      <c r="J21" s="53">
        <f t="shared" si="6"/>
        <v>84.92063492063492</v>
      </c>
      <c r="K21" s="52">
        <v>118</v>
      </c>
      <c r="L21" s="91">
        <v>11</v>
      </c>
      <c r="M21" s="52">
        <v>2</v>
      </c>
      <c r="N21" s="52">
        <v>511</v>
      </c>
      <c r="O21" s="52">
        <v>8</v>
      </c>
      <c r="P21" s="55">
        <f t="shared" si="7"/>
        <v>1.0582010582010581</v>
      </c>
      <c r="Q21" s="56">
        <v>106</v>
      </c>
      <c r="R21" s="57">
        <f t="shared" si="8"/>
        <v>14.02116402116402</v>
      </c>
      <c r="S21" s="58">
        <f t="shared" si="9"/>
        <v>15.079365079365079</v>
      </c>
      <c r="T21" s="59">
        <f t="shared" si="3"/>
        <v>0.12053473591935131</v>
      </c>
      <c r="U21" s="52">
        <v>9</v>
      </c>
      <c r="V21" s="60">
        <f t="shared" si="4"/>
        <v>0.09861932938856016</v>
      </c>
      <c r="W21" s="276">
        <f t="shared" si="10"/>
        <v>1.455026455026455</v>
      </c>
      <c r="X21" s="52">
        <v>2213</v>
      </c>
      <c r="Y21" s="62">
        <f t="shared" si="5"/>
        <v>24.249397326320405</v>
      </c>
    </row>
    <row r="22" spans="1:25" ht="9.75" customHeight="1" thickBot="1">
      <c r="A22" s="302"/>
      <c r="B22" s="63" t="s">
        <v>51</v>
      </c>
      <c r="C22" s="64">
        <f>SUM(C20:C21)</f>
        <v>254628</v>
      </c>
      <c r="D22" s="64">
        <f>SUM(D20:D21)</f>
        <v>118788</v>
      </c>
      <c r="E22" s="65">
        <f t="shared" si="0"/>
        <v>46.65158584287667</v>
      </c>
      <c r="F22" s="66">
        <f>SUM(F20:F21)</f>
        <v>14218</v>
      </c>
      <c r="G22" s="66">
        <f>SUM(G20:G21)</f>
        <v>1313</v>
      </c>
      <c r="H22" s="67">
        <f t="shared" si="1"/>
        <v>9.234772823181881</v>
      </c>
      <c r="I22" s="68">
        <f>SUM(I20:I21)</f>
        <v>1107</v>
      </c>
      <c r="J22" s="67">
        <f t="shared" si="6"/>
        <v>84.31073876618431</v>
      </c>
      <c r="K22" s="69">
        <f aca="true" t="shared" si="13" ref="K22:Q22">SUM(K20:K21)</f>
        <v>213</v>
      </c>
      <c r="L22" s="108">
        <f t="shared" si="13"/>
        <v>30</v>
      </c>
      <c r="M22" s="69">
        <f t="shared" si="13"/>
        <v>5</v>
      </c>
      <c r="N22" s="69">
        <f t="shared" si="13"/>
        <v>859</v>
      </c>
      <c r="O22" s="69">
        <f>SUM(O20:O21)</f>
        <v>19</v>
      </c>
      <c r="P22" s="70">
        <f t="shared" si="7"/>
        <v>1.4470677837014472</v>
      </c>
      <c r="Q22" s="71">
        <f t="shared" si="13"/>
        <v>187</v>
      </c>
      <c r="R22" s="72">
        <f t="shared" si="8"/>
        <v>14.242193450114243</v>
      </c>
      <c r="S22" s="65">
        <f t="shared" si="9"/>
        <v>15.68926123381569</v>
      </c>
      <c r="T22" s="73">
        <f t="shared" si="3"/>
        <v>0.21100014066676043</v>
      </c>
      <c r="U22" s="69">
        <f>SUM(U20:U21)</f>
        <v>18</v>
      </c>
      <c r="V22" s="74">
        <f t="shared" si="4"/>
        <v>0.12660008440005627</v>
      </c>
      <c r="W22" s="278">
        <f t="shared" si="10"/>
        <v>2.284843869002285</v>
      </c>
      <c r="X22" s="69">
        <f>SUM(X20:X21)</f>
        <v>3523</v>
      </c>
      <c r="Y22" s="75">
        <f t="shared" si="5"/>
        <v>24.778449852299904</v>
      </c>
    </row>
    <row r="23" spans="1:25" s="115" customFormat="1" ht="9.75" customHeight="1">
      <c r="A23" s="291" t="s">
        <v>56</v>
      </c>
      <c r="B23" s="76" t="s">
        <v>49</v>
      </c>
      <c r="C23" s="77">
        <v>18871</v>
      </c>
      <c r="D23" s="77">
        <v>7622</v>
      </c>
      <c r="E23" s="78">
        <f t="shared" si="0"/>
        <v>40.390016427322344</v>
      </c>
      <c r="F23" s="79">
        <v>990</v>
      </c>
      <c r="G23" s="79">
        <v>90</v>
      </c>
      <c r="H23" s="80">
        <f t="shared" si="1"/>
        <v>9.090909090909092</v>
      </c>
      <c r="I23" s="81">
        <f>SUM(K23:N23)</f>
        <v>65</v>
      </c>
      <c r="J23" s="80">
        <f t="shared" si="6"/>
        <v>72.22222222222221</v>
      </c>
      <c r="K23" s="79">
        <v>13</v>
      </c>
      <c r="L23" s="79">
        <v>0</v>
      </c>
      <c r="M23" s="79">
        <v>0</v>
      </c>
      <c r="N23" s="79">
        <v>52</v>
      </c>
      <c r="O23" s="79">
        <v>10</v>
      </c>
      <c r="P23" s="82">
        <f t="shared" si="7"/>
        <v>11.11111111111111</v>
      </c>
      <c r="Q23" s="83">
        <v>15</v>
      </c>
      <c r="R23" s="84">
        <f t="shared" si="8"/>
        <v>16.666666666666664</v>
      </c>
      <c r="S23" s="78">
        <f t="shared" si="9"/>
        <v>27.77777777777778</v>
      </c>
      <c r="T23" s="85">
        <f t="shared" si="3"/>
        <v>0</v>
      </c>
      <c r="U23" s="79">
        <v>0</v>
      </c>
      <c r="V23" s="86">
        <f t="shared" si="4"/>
        <v>0</v>
      </c>
      <c r="W23" s="100">
        <f t="shared" si="10"/>
        <v>0</v>
      </c>
      <c r="X23" s="79">
        <v>179</v>
      </c>
      <c r="Y23" s="87">
        <f t="shared" si="5"/>
        <v>18.08080808080808</v>
      </c>
    </row>
    <row r="24" spans="1:25" s="115" customFormat="1" ht="9.75" customHeight="1">
      <c r="A24" s="288"/>
      <c r="B24" s="88" t="s">
        <v>50</v>
      </c>
      <c r="C24" s="89">
        <v>22085</v>
      </c>
      <c r="D24" s="89">
        <v>13622</v>
      </c>
      <c r="E24" s="90">
        <f t="shared" si="0"/>
        <v>61.67987321711569</v>
      </c>
      <c r="F24" s="91">
        <v>1972</v>
      </c>
      <c r="G24" s="91">
        <v>102</v>
      </c>
      <c r="H24" s="92">
        <f t="shared" si="1"/>
        <v>5.172413793103448</v>
      </c>
      <c r="I24" s="93">
        <f>SUM(K24:N24)</f>
        <v>92</v>
      </c>
      <c r="J24" s="92">
        <f t="shared" si="6"/>
        <v>90.19607843137256</v>
      </c>
      <c r="K24" s="91">
        <v>22</v>
      </c>
      <c r="L24" s="91">
        <v>0</v>
      </c>
      <c r="M24" s="91">
        <v>1</v>
      </c>
      <c r="N24" s="91">
        <v>69</v>
      </c>
      <c r="O24" s="91">
        <v>5</v>
      </c>
      <c r="P24" s="94">
        <f t="shared" si="7"/>
        <v>4.901960784313726</v>
      </c>
      <c r="Q24" s="95">
        <v>5</v>
      </c>
      <c r="R24" s="96">
        <f t="shared" si="8"/>
        <v>4.901960784313726</v>
      </c>
      <c r="S24" s="97">
        <f t="shared" si="9"/>
        <v>9.803921568627452</v>
      </c>
      <c r="T24" s="98">
        <f t="shared" si="3"/>
        <v>0</v>
      </c>
      <c r="U24" s="91">
        <v>0</v>
      </c>
      <c r="V24" s="99">
        <f t="shared" si="4"/>
        <v>0</v>
      </c>
      <c r="W24" s="279">
        <f t="shared" si="10"/>
        <v>0</v>
      </c>
      <c r="X24" s="91">
        <v>308</v>
      </c>
      <c r="Y24" s="101">
        <f t="shared" si="5"/>
        <v>15.618661257606492</v>
      </c>
    </row>
    <row r="25" spans="1:25" s="115" customFormat="1" ht="9.75" customHeight="1">
      <c r="A25" s="289"/>
      <c r="B25" s="116" t="s">
        <v>51</v>
      </c>
      <c r="C25" s="117">
        <f>SUM(C23:C24)</f>
        <v>40956</v>
      </c>
      <c r="D25" s="117">
        <f>SUM(D23:D24)</f>
        <v>21244</v>
      </c>
      <c r="E25" s="118">
        <f t="shared" si="0"/>
        <v>51.87029983396816</v>
      </c>
      <c r="F25" s="119">
        <f>SUM(F23:F24)</f>
        <v>2962</v>
      </c>
      <c r="G25" s="119">
        <f>SUM(G23:G24)</f>
        <v>192</v>
      </c>
      <c r="H25" s="120">
        <f t="shared" si="1"/>
        <v>6.482106684672519</v>
      </c>
      <c r="I25" s="121">
        <f>SUM(I23:I24)</f>
        <v>157</v>
      </c>
      <c r="J25" s="120">
        <f t="shared" si="6"/>
        <v>81.77083333333334</v>
      </c>
      <c r="K25" s="122">
        <f>SUM(K23:K24)</f>
        <v>35</v>
      </c>
      <c r="L25" s="122">
        <f aca="true" t="shared" si="14" ref="L25:Q25">SUM(L23:L24)</f>
        <v>0</v>
      </c>
      <c r="M25" s="122">
        <f t="shared" si="14"/>
        <v>1</v>
      </c>
      <c r="N25" s="122">
        <f t="shared" si="14"/>
        <v>121</v>
      </c>
      <c r="O25" s="122">
        <f>SUM(O23:O24)</f>
        <v>15</v>
      </c>
      <c r="P25" s="123">
        <f t="shared" si="7"/>
        <v>7.8125</v>
      </c>
      <c r="Q25" s="124">
        <f t="shared" si="14"/>
        <v>20</v>
      </c>
      <c r="R25" s="125">
        <f t="shared" si="8"/>
        <v>10.416666666666668</v>
      </c>
      <c r="S25" s="118">
        <f t="shared" si="9"/>
        <v>18.229166666666664</v>
      </c>
      <c r="T25" s="126">
        <f t="shared" si="3"/>
        <v>0</v>
      </c>
      <c r="U25" s="122">
        <f>SUM(U23:U24)</f>
        <v>0</v>
      </c>
      <c r="V25" s="127">
        <f t="shared" si="4"/>
        <v>0</v>
      </c>
      <c r="W25" s="149">
        <f t="shared" si="10"/>
        <v>0</v>
      </c>
      <c r="X25" s="122">
        <f>SUM(X23:X24)</f>
        <v>487</v>
      </c>
      <c r="Y25" s="128">
        <f t="shared" si="5"/>
        <v>16.441593517893317</v>
      </c>
    </row>
    <row r="26" spans="1:25" s="141" customFormat="1" ht="9.75" customHeight="1">
      <c r="A26" s="287" t="s">
        <v>57</v>
      </c>
      <c r="B26" s="129" t="s">
        <v>49</v>
      </c>
      <c r="C26" s="130">
        <v>10987</v>
      </c>
      <c r="D26" s="130">
        <v>5255</v>
      </c>
      <c r="E26" s="131">
        <f t="shared" si="0"/>
        <v>47.82925275325385</v>
      </c>
      <c r="F26" s="132">
        <v>1128</v>
      </c>
      <c r="G26" s="132">
        <v>81</v>
      </c>
      <c r="H26" s="133">
        <f t="shared" si="1"/>
        <v>7.180851063829788</v>
      </c>
      <c r="I26" s="134">
        <f>SUM(K26:N26)</f>
        <v>61</v>
      </c>
      <c r="J26" s="133">
        <f t="shared" si="6"/>
        <v>75.30864197530865</v>
      </c>
      <c r="K26" s="132">
        <v>8</v>
      </c>
      <c r="L26" s="132">
        <v>1</v>
      </c>
      <c r="M26" s="132">
        <v>0</v>
      </c>
      <c r="N26" s="132">
        <v>52</v>
      </c>
      <c r="O26" s="132">
        <v>2</v>
      </c>
      <c r="P26" s="135">
        <f t="shared" si="7"/>
        <v>2.4691358024691357</v>
      </c>
      <c r="Q26" s="136">
        <v>18</v>
      </c>
      <c r="R26" s="137">
        <f t="shared" si="8"/>
        <v>22.22222222222222</v>
      </c>
      <c r="S26" s="131">
        <f t="shared" si="9"/>
        <v>24.691358024691358</v>
      </c>
      <c r="T26" s="138">
        <f t="shared" si="3"/>
        <v>0.08865248226950355</v>
      </c>
      <c r="U26" s="132">
        <v>1</v>
      </c>
      <c r="V26" s="139">
        <f t="shared" si="4"/>
        <v>0.08865248226950355</v>
      </c>
      <c r="W26" s="100">
        <f t="shared" si="10"/>
        <v>1.2345679012345678</v>
      </c>
      <c r="X26" s="132">
        <v>40</v>
      </c>
      <c r="Y26" s="140">
        <f t="shared" si="5"/>
        <v>3.546099290780142</v>
      </c>
    </row>
    <row r="27" spans="1:25" s="115" customFormat="1" ht="9.75" customHeight="1">
      <c r="A27" s="288"/>
      <c r="B27" s="88" t="s">
        <v>50</v>
      </c>
      <c r="C27" s="89">
        <v>12909</v>
      </c>
      <c r="D27" s="89">
        <v>8295</v>
      </c>
      <c r="E27" s="90">
        <f t="shared" si="0"/>
        <v>64.25749477108994</v>
      </c>
      <c r="F27" s="91">
        <v>1894</v>
      </c>
      <c r="G27" s="91">
        <v>94</v>
      </c>
      <c r="H27" s="92">
        <f t="shared" si="1"/>
        <v>4.963041182682154</v>
      </c>
      <c r="I27" s="93">
        <f>SUM(K27:N27)</f>
        <v>80</v>
      </c>
      <c r="J27" s="92">
        <f t="shared" si="6"/>
        <v>85.1063829787234</v>
      </c>
      <c r="K27" s="91">
        <v>20</v>
      </c>
      <c r="L27" s="91">
        <v>2</v>
      </c>
      <c r="M27" s="91">
        <v>1</v>
      </c>
      <c r="N27" s="91">
        <v>57</v>
      </c>
      <c r="O27" s="91">
        <v>1</v>
      </c>
      <c r="P27" s="94">
        <f t="shared" si="7"/>
        <v>1.0638297872340425</v>
      </c>
      <c r="Q27" s="95">
        <v>13</v>
      </c>
      <c r="R27" s="96">
        <f t="shared" si="8"/>
        <v>13.829787234042554</v>
      </c>
      <c r="S27" s="97">
        <f t="shared" si="9"/>
        <v>14.893617021276595</v>
      </c>
      <c r="T27" s="98">
        <f t="shared" si="3"/>
        <v>0.10559662090813093</v>
      </c>
      <c r="U27" s="91">
        <v>0</v>
      </c>
      <c r="V27" s="99">
        <f t="shared" si="4"/>
        <v>0</v>
      </c>
      <c r="W27" s="279">
        <f t="shared" si="10"/>
        <v>2.127659574468085</v>
      </c>
      <c r="X27" s="91">
        <v>64</v>
      </c>
      <c r="Y27" s="101">
        <f t="shared" si="5"/>
        <v>3.37909186906019</v>
      </c>
    </row>
    <row r="28" spans="1:25" s="155" customFormat="1" ht="9.75" customHeight="1">
      <c r="A28" s="289"/>
      <c r="B28" s="142" t="s">
        <v>51</v>
      </c>
      <c r="C28" s="143">
        <f>SUM(C26:C27)</f>
        <v>23896</v>
      </c>
      <c r="D28" s="143">
        <f>SUM(D26:D27)</f>
        <v>13550</v>
      </c>
      <c r="E28" s="144">
        <f t="shared" si="0"/>
        <v>56.70405088717777</v>
      </c>
      <c r="F28" s="145">
        <f>SUM(F26:F27)</f>
        <v>3022</v>
      </c>
      <c r="G28" s="145">
        <f>SUM(G26:G27)</f>
        <v>175</v>
      </c>
      <c r="H28" s="146">
        <f t="shared" si="1"/>
        <v>5.790866975512905</v>
      </c>
      <c r="I28" s="147">
        <f>SUM(I26:I27)</f>
        <v>141</v>
      </c>
      <c r="J28" s="146">
        <f t="shared" si="6"/>
        <v>80.57142857142857</v>
      </c>
      <c r="K28" s="148">
        <f>SUM(K26:K27)</f>
        <v>28</v>
      </c>
      <c r="L28" s="148">
        <f aca="true" t="shared" si="15" ref="L28:Q28">SUM(L26:L27)</f>
        <v>3</v>
      </c>
      <c r="M28" s="148">
        <f t="shared" si="15"/>
        <v>1</v>
      </c>
      <c r="N28" s="148">
        <f t="shared" si="15"/>
        <v>109</v>
      </c>
      <c r="O28" s="148">
        <f>SUM(O26:O27)</f>
        <v>3</v>
      </c>
      <c r="P28" s="149">
        <f t="shared" si="7"/>
        <v>1.7142857142857144</v>
      </c>
      <c r="Q28" s="150">
        <f t="shared" si="15"/>
        <v>31</v>
      </c>
      <c r="R28" s="151">
        <f t="shared" si="8"/>
        <v>17.71428571428571</v>
      </c>
      <c r="S28" s="144">
        <f t="shared" si="9"/>
        <v>19.428571428571427</v>
      </c>
      <c r="T28" s="152">
        <f t="shared" si="3"/>
        <v>0.09927200529450694</v>
      </c>
      <c r="U28" s="148">
        <f>SUM(U26:U27)</f>
        <v>1</v>
      </c>
      <c r="V28" s="153">
        <f t="shared" si="4"/>
        <v>0.03309066843150232</v>
      </c>
      <c r="W28" s="149">
        <f t="shared" si="10"/>
        <v>1.7142857142857144</v>
      </c>
      <c r="X28" s="148">
        <f>SUM(X26:X27)</f>
        <v>104</v>
      </c>
      <c r="Y28" s="154">
        <f t="shared" si="5"/>
        <v>3.441429516876241</v>
      </c>
    </row>
    <row r="29" spans="1:25" s="141" customFormat="1" ht="9.75" customHeight="1">
      <c r="A29" s="287" t="s">
        <v>58</v>
      </c>
      <c r="B29" s="129" t="s">
        <v>49</v>
      </c>
      <c r="C29" s="130">
        <v>4057</v>
      </c>
      <c r="D29" s="130">
        <v>2265</v>
      </c>
      <c r="E29" s="131">
        <f t="shared" si="0"/>
        <v>55.829430613754006</v>
      </c>
      <c r="F29" s="132">
        <v>371</v>
      </c>
      <c r="G29" s="132">
        <v>28</v>
      </c>
      <c r="H29" s="133">
        <f t="shared" si="1"/>
        <v>7.547169811320755</v>
      </c>
      <c r="I29" s="134">
        <f>SUM(K29:N29)</f>
        <v>25</v>
      </c>
      <c r="J29" s="133">
        <f t="shared" si="6"/>
        <v>89.28571428571429</v>
      </c>
      <c r="K29" s="132">
        <v>0</v>
      </c>
      <c r="L29" s="132">
        <v>0</v>
      </c>
      <c r="M29" s="132">
        <v>0</v>
      </c>
      <c r="N29" s="132">
        <v>25</v>
      </c>
      <c r="O29" s="132">
        <v>0</v>
      </c>
      <c r="P29" s="135">
        <f t="shared" si="7"/>
        <v>0</v>
      </c>
      <c r="Q29" s="136">
        <v>3</v>
      </c>
      <c r="R29" s="137">
        <f t="shared" si="8"/>
        <v>10.714285714285714</v>
      </c>
      <c r="S29" s="131">
        <f t="shared" si="9"/>
        <v>10.714285714285714</v>
      </c>
      <c r="T29" s="138">
        <f t="shared" si="3"/>
        <v>0</v>
      </c>
      <c r="U29" s="132">
        <v>0</v>
      </c>
      <c r="V29" s="139">
        <f t="shared" si="4"/>
        <v>0</v>
      </c>
      <c r="W29" s="100">
        <f t="shared" si="10"/>
        <v>0</v>
      </c>
      <c r="X29" s="132">
        <v>42</v>
      </c>
      <c r="Y29" s="140">
        <f t="shared" si="5"/>
        <v>11.320754716981133</v>
      </c>
    </row>
    <row r="30" spans="1:25" s="115" customFormat="1" ht="9.75" customHeight="1">
      <c r="A30" s="288"/>
      <c r="B30" s="88" t="s">
        <v>50</v>
      </c>
      <c r="C30" s="89">
        <v>4826</v>
      </c>
      <c r="D30" s="89">
        <v>3395</v>
      </c>
      <c r="E30" s="90">
        <f t="shared" si="0"/>
        <v>70.34811438043928</v>
      </c>
      <c r="F30" s="91">
        <v>537</v>
      </c>
      <c r="G30" s="91">
        <v>24</v>
      </c>
      <c r="H30" s="92">
        <f t="shared" si="1"/>
        <v>4.4692737430167595</v>
      </c>
      <c r="I30" s="93">
        <f>SUM(K30:N30)</f>
        <v>24</v>
      </c>
      <c r="J30" s="92">
        <f t="shared" si="6"/>
        <v>100</v>
      </c>
      <c r="K30" s="91">
        <v>0</v>
      </c>
      <c r="L30" s="91">
        <v>0</v>
      </c>
      <c r="M30" s="91">
        <v>0</v>
      </c>
      <c r="N30" s="91">
        <v>24</v>
      </c>
      <c r="O30" s="91">
        <v>0</v>
      </c>
      <c r="P30" s="94">
        <f t="shared" si="7"/>
        <v>0</v>
      </c>
      <c r="Q30" s="95">
        <v>0</v>
      </c>
      <c r="R30" s="96">
        <f t="shared" si="8"/>
        <v>0</v>
      </c>
      <c r="S30" s="97">
        <f t="shared" si="9"/>
        <v>0</v>
      </c>
      <c r="T30" s="98">
        <f t="shared" si="3"/>
        <v>0</v>
      </c>
      <c r="U30" s="91">
        <v>0</v>
      </c>
      <c r="V30" s="99">
        <f t="shared" si="4"/>
        <v>0</v>
      </c>
      <c r="W30" s="279">
        <f t="shared" si="10"/>
        <v>0</v>
      </c>
      <c r="X30" s="91">
        <v>58</v>
      </c>
      <c r="Y30" s="101">
        <f t="shared" si="5"/>
        <v>10.800744878957168</v>
      </c>
    </row>
    <row r="31" spans="1:25" s="156" customFormat="1" ht="9.75" customHeight="1" thickBot="1">
      <c r="A31" s="290"/>
      <c r="B31" s="102" t="s">
        <v>51</v>
      </c>
      <c r="C31" s="103">
        <f>SUM(C29:C30)</f>
        <v>8883</v>
      </c>
      <c r="D31" s="103">
        <f>SUM(D29:D30)</f>
        <v>5660</v>
      </c>
      <c r="E31" s="104">
        <f t="shared" si="0"/>
        <v>63.71721265338287</v>
      </c>
      <c r="F31" s="105">
        <f>SUM(F29:F30)</f>
        <v>908</v>
      </c>
      <c r="G31" s="105">
        <f>SUM(G29:G30)</f>
        <v>52</v>
      </c>
      <c r="H31" s="106">
        <f t="shared" si="1"/>
        <v>5.726872246696035</v>
      </c>
      <c r="I31" s="107">
        <f>SUM(I29:I30)</f>
        <v>49</v>
      </c>
      <c r="J31" s="106">
        <f t="shared" si="6"/>
        <v>94.23076923076923</v>
      </c>
      <c r="K31" s="108">
        <f aca="true" t="shared" si="16" ref="K31:Q31">SUM(K29:K30)</f>
        <v>0</v>
      </c>
      <c r="L31" s="108">
        <f t="shared" si="16"/>
        <v>0</v>
      </c>
      <c r="M31" s="108">
        <f t="shared" si="16"/>
        <v>0</v>
      </c>
      <c r="N31" s="108">
        <f t="shared" si="16"/>
        <v>49</v>
      </c>
      <c r="O31" s="108">
        <f>SUM(O29:O30)</f>
        <v>0</v>
      </c>
      <c r="P31" s="109">
        <f t="shared" si="7"/>
        <v>0</v>
      </c>
      <c r="Q31" s="110">
        <f t="shared" si="16"/>
        <v>3</v>
      </c>
      <c r="R31" s="111">
        <f t="shared" si="8"/>
        <v>5.769230769230769</v>
      </c>
      <c r="S31" s="104">
        <f t="shared" si="9"/>
        <v>5.769230769230769</v>
      </c>
      <c r="T31" s="112">
        <f t="shared" si="3"/>
        <v>0</v>
      </c>
      <c r="U31" s="108">
        <f>SUM(U29:U30)</f>
        <v>0</v>
      </c>
      <c r="V31" s="113">
        <f t="shared" si="4"/>
        <v>0</v>
      </c>
      <c r="W31" s="109">
        <f t="shared" si="10"/>
        <v>0</v>
      </c>
      <c r="X31" s="108">
        <f>SUM(X29:X30)</f>
        <v>100</v>
      </c>
      <c r="Y31" s="114">
        <f t="shared" si="5"/>
        <v>11.013215859030836</v>
      </c>
    </row>
    <row r="32" spans="1:25" ht="9.75" customHeight="1">
      <c r="A32" s="284" t="s">
        <v>59</v>
      </c>
      <c r="B32" s="157" t="s">
        <v>49</v>
      </c>
      <c r="C32" s="158">
        <f>SUM(C23,C26,C29)</f>
        <v>33915</v>
      </c>
      <c r="D32" s="158">
        <f>SUM(D23,D26,D29)</f>
        <v>15142</v>
      </c>
      <c r="E32" s="51">
        <f t="shared" si="0"/>
        <v>44.6469113961374</v>
      </c>
      <c r="F32" s="159">
        <f>SUM(F23,F26,F29)</f>
        <v>2489</v>
      </c>
      <c r="G32" s="159">
        <f>SUM(G23,G26,G29)</f>
        <v>199</v>
      </c>
      <c r="H32" s="53">
        <f t="shared" si="1"/>
        <v>7.9951787866613095</v>
      </c>
      <c r="I32" s="54">
        <f>SUM(K32:N32)</f>
        <v>151</v>
      </c>
      <c r="J32" s="53">
        <f>IF(ISERROR(I32/G32),"N/A",I32/G32*100)</f>
        <v>75.87939698492463</v>
      </c>
      <c r="K32" s="159">
        <f aca="true" t="shared" si="17" ref="K32:Q33">SUM(K23,K26,K29)</f>
        <v>21</v>
      </c>
      <c r="L32" s="163">
        <f t="shared" si="17"/>
        <v>1</v>
      </c>
      <c r="M32" s="159">
        <f t="shared" si="17"/>
        <v>0</v>
      </c>
      <c r="N32" s="159">
        <f t="shared" si="17"/>
        <v>129</v>
      </c>
      <c r="O32" s="159">
        <f>SUM(O23,O26,O29)</f>
        <v>12</v>
      </c>
      <c r="P32" s="61">
        <f t="shared" si="7"/>
        <v>6.030150753768844</v>
      </c>
      <c r="Q32" s="160">
        <f t="shared" si="17"/>
        <v>36</v>
      </c>
      <c r="R32" s="161">
        <f t="shared" si="8"/>
        <v>18.090452261306535</v>
      </c>
      <c r="S32" s="51">
        <f t="shared" si="9"/>
        <v>24.120603015075375</v>
      </c>
      <c r="T32" s="59">
        <f t="shared" si="3"/>
        <v>0.040176777822418644</v>
      </c>
      <c r="U32" s="159">
        <f>SUM(U23,U26,U29)</f>
        <v>1</v>
      </c>
      <c r="V32" s="60">
        <f t="shared" si="4"/>
        <v>0.040176777822418644</v>
      </c>
      <c r="W32" s="61">
        <f t="shared" si="10"/>
        <v>0.5025125628140703</v>
      </c>
      <c r="X32" s="159">
        <f>SUM(X23,X26,X29)</f>
        <v>261</v>
      </c>
      <c r="Y32" s="62">
        <f t="shared" si="5"/>
        <v>10.486139011651266</v>
      </c>
    </row>
    <row r="33" spans="1:25" ht="9.75" customHeight="1">
      <c r="A33" s="285"/>
      <c r="B33" s="49" t="s">
        <v>50</v>
      </c>
      <c r="C33" s="50">
        <f>SUM(C24,C27,C30)</f>
        <v>39820</v>
      </c>
      <c r="D33" s="50">
        <f>SUM(D24,D27,D30)</f>
        <v>25312</v>
      </c>
      <c r="E33" s="51">
        <f t="shared" si="0"/>
        <v>63.566047212456056</v>
      </c>
      <c r="F33" s="52">
        <f>SUM(F24,F27,F30)</f>
        <v>4403</v>
      </c>
      <c r="G33" s="52">
        <f>SUM(G24,G27,G30)</f>
        <v>220</v>
      </c>
      <c r="H33" s="53">
        <f t="shared" si="1"/>
        <v>4.996593231887349</v>
      </c>
      <c r="I33" s="54">
        <f>SUM(K33:N33)</f>
        <v>196</v>
      </c>
      <c r="J33" s="53">
        <f t="shared" si="6"/>
        <v>89.0909090909091</v>
      </c>
      <c r="K33" s="52">
        <f t="shared" si="17"/>
        <v>42</v>
      </c>
      <c r="L33" s="91">
        <f t="shared" si="17"/>
        <v>2</v>
      </c>
      <c r="M33" s="52">
        <f t="shared" si="17"/>
        <v>2</v>
      </c>
      <c r="N33" s="52">
        <f t="shared" si="17"/>
        <v>150</v>
      </c>
      <c r="O33" s="52">
        <f>SUM(O24,O27,O30)</f>
        <v>6</v>
      </c>
      <c r="P33" s="55">
        <f t="shared" si="7"/>
        <v>2.727272727272727</v>
      </c>
      <c r="Q33" s="56">
        <f t="shared" si="17"/>
        <v>18</v>
      </c>
      <c r="R33" s="57">
        <f t="shared" si="8"/>
        <v>8.181818181818182</v>
      </c>
      <c r="S33" s="58">
        <f t="shared" si="9"/>
        <v>10.909090909090908</v>
      </c>
      <c r="T33" s="59">
        <f t="shared" si="3"/>
        <v>0.04542357483533954</v>
      </c>
      <c r="U33" s="52">
        <f>SUM(U24,U27,U30)</f>
        <v>0</v>
      </c>
      <c r="V33" s="60">
        <f t="shared" si="4"/>
        <v>0</v>
      </c>
      <c r="W33" s="277">
        <f t="shared" si="10"/>
        <v>0.9090909090909091</v>
      </c>
      <c r="X33" s="52">
        <f>SUM(X24,X27,X30)</f>
        <v>430</v>
      </c>
      <c r="Y33" s="62">
        <f t="shared" si="5"/>
        <v>9.766068589598001</v>
      </c>
    </row>
    <row r="34" spans="1:25" ht="9.75" customHeight="1" thickBot="1">
      <c r="A34" s="286"/>
      <c r="B34" s="63" t="s">
        <v>51</v>
      </c>
      <c r="C34" s="64">
        <f>SUM(C32:C33)</f>
        <v>73735</v>
      </c>
      <c r="D34" s="64">
        <f>SUM(D32:D33)</f>
        <v>40454</v>
      </c>
      <c r="E34" s="65">
        <f t="shared" si="0"/>
        <v>54.864040143758054</v>
      </c>
      <c r="F34" s="66">
        <f>SUM(F32:F33)</f>
        <v>6892</v>
      </c>
      <c r="G34" s="66">
        <f>SUM(G32:G33)</f>
        <v>419</v>
      </c>
      <c r="H34" s="67">
        <f t="shared" si="1"/>
        <v>6.079512478235635</v>
      </c>
      <c r="I34" s="68">
        <f>SUM(I32:I33)</f>
        <v>347</v>
      </c>
      <c r="J34" s="67">
        <f t="shared" si="6"/>
        <v>82.81622911694511</v>
      </c>
      <c r="K34" s="69">
        <f>SUM(K32:K33)</f>
        <v>63</v>
      </c>
      <c r="L34" s="108">
        <f aca="true" t="shared" si="18" ref="L34:Q34">SUM(L32:L33)</f>
        <v>3</v>
      </c>
      <c r="M34" s="69">
        <f t="shared" si="18"/>
        <v>2</v>
      </c>
      <c r="N34" s="69">
        <f t="shared" si="18"/>
        <v>279</v>
      </c>
      <c r="O34" s="69">
        <f>SUM(O32:O33)</f>
        <v>18</v>
      </c>
      <c r="P34" s="70">
        <f t="shared" si="7"/>
        <v>4.295942720763723</v>
      </c>
      <c r="Q34" s="71">
        <f t="shared" si="18"/>
        <v>54</v>
      </c>
      <c r="R34" s="72">
        <f t="shared" si="8"/>
        <v>12.887828162291171</v>
      </c>
      <c r="S34" s="65">
        <f t="shared" si="9"/>
        <v>17.18377088305489</v>
      </c>
      <c r="T34" s="73">
        <f t="shared" si="3"/>
        <v>0.04352872896111434</v>
      </c>
      <c r="U34" s="69">
        <f>SUM(U32:U33)</f>
        <v>1</v>
      </c>
      <c r="V34" s="74">
        <f t="shared" si="4"/>
        <v>0.014509576320371444</v>
      </c>
      <c r="W34" s="70">
        <f t="shared" si="10"/>
        <v>0.7159904534606205</v>
      </c>
      <c r="X34" s="69">
        <f>SUM(X32:X33)</f>
        <v>691</v>
      </c>
      <c r="Y34" s="75">
        <f t="shared" si="5"/>
        <v>10.026117237376669</v>
      </c>
    </row>
    <row r="35" spans="1:25" s="115" customFormat="1" ht="9.75" customHeight="1">
      <c r="A35" s="291" t="s">
        <v>60</v>
      </c>
      <c r="B35" s="76" t="s">
        <v>49</v>
      </c>
      <c r="C35" s="77">
        <v>11237</v>
      </c>
      <c r="D35" s="77">
        <v>4861</v>
      </c>
      <c r="E35" s="78">
        <f t="shared" si="0"/>
        <v>43.25887692444603</v>
      </c>
      <c r="F35" s="79">
        <v>634</v>
      </c>
      <c r="G35" s="79">
        <v>32</v>
      </c>
      <c r="H35" s="80">
        <f t="shared" si="1"/>
        <v>5.047318611987381</v>
      </c>
      <c r="I35" s="81">
        <f>SUM(K35:N35)</f>
        <v>26</v>
      </c>
      <c r="J35" s="80">
        <f t="shared" si="6"/>
        <v>81.25</v>
      </c>
      <c r="K35" s="79">
        <v>2</v>
      </c>
      <c r="L35" s="79">
        <v>1</v>
      </c>
      <c r="M35" s="79">
        <v>0</v>
      </c>
      <c r="N35" s="79">
        <v>23</v>
      </c>
      <c r="O35" s="79">
        <v>0</v>
      </c>
      <c r="P35" s="82">
        <f t="shared" si="7"/>
        <v>0</v>
      </c>
      <c r="Q35" s="83">
        <v>6</v>
      </c>
      <c r="R35" s="84">
        <f t="shared" si="8"/>
        <v>18.75</v>
      </c>
      <c r="S35" s="78">
        <f t="shared" si="9"/>
        <v>18.75</v>
      </c>
      <c r="T35" s="85">
        <f t="shared" si="3"/>
        <v>0.15772870662460567</v>
      </c>
      <c r="U35" s="79">
        <v>1</v>
      </c>
      <c r="V35" s="86">
        <f t="shared" si="4"/>
        <v>0.15772870662460567</v>
      </c>
      <c r="W35" s="100">
        <f t="shared" si="10"/>
        <v>3.125</v>
      </c>
      <c r="X35" s="79">
        <v>77</v>
      </c>
      <c r="Y35" s="87">
        <f t="shared" si="5"/>
        <v>12.145110410094636</v>
      </c>
    </row>
    <row r="36" spans="1:25" s="115" customFormat="1" ht="9.75" customHeight="1">
      <c r="A36" s="288"/>
      <c r="B36" s="88" t="s">
        <v>50</v>
      </c>
      <c r="C36" s="89">
        <v>13431</v>
      </c>
      <c r="D36" s="89">
        <v>8476</v>
      </c>
      <c r="E36" s="90">
        <f t="shared" si="0"/>
        <v>63.10773583500856</v>
      </c>
      <c r="F36" s="91">
        <v>1384</v>
      </c>
      <c r="G36" s="91">
        <v>59</v>
      </c>
      <c r="H36" s="92">
        <f t="shared" si="1"/>
        <v>4.263005780346821</v>
      </c>
      <c r="I36" s="93">
        <f>SUM(K36:N36)</f>
        <v>56</v>
      </c>
      <c r="J36" s="92">
        <f t="shared" si="6"/>
        <v>94.91525423728814</v>
      </c>
      <c r="K36" s="91">
        <v>12</v>
      </c>
      <c r="L36" s="91">
        <v>0</v>
      </c>
      <c r="M36" s="91">
        <v>0</v>
      </c>
      <c r="N36" s="91">
        <v>44</v>
      </c>
      <c r="O36" s="91">
        <v>0</v>
      </c>
      <c r="P36" s="94">
        <f t="shared" si="7"/>
        <v>0</v>
      </c>
      <c r="Q36" s="95">
        <v>3</v>
      </c>
      <c r="R36" s="96">
        <f t="shared" si="8"/>
        <v>5.084745762711865</v>
      </c>
      <c r="S36" s="97">
        <f t="shared" si="9"/>
        <v>5.084745762711865</v>
      </c>
      <c r="T36" s="98">
        <f t="shared" si="3"/>
        <v>0</v>
      </c>
      <c r="U36" s="91">
        <v>0</v>
      </c>
      <c r="V36" s="99">
        <f t="shared" si="4"/>
        <v>0</v>
      </c>
      <c r="W36" s="279">
        <f t="shared" si="10"/>
        <v>0</v>
      </c>
      <c r="X36" s="91">
        <v>158</v>
      </c>
      <c r="Y36" s="101">
        <f t="shared" si="5"/>
        <v>11.416184971098266</v>
      </c>
    </row>
    <row r="37" spans="1:25" s="155" customFormat="1" ht="9.75" customHeight="1">
      <c r="A37" s="289"/>
      <c r="B37" s="142" t="s">
        <v>51</v>
      </c>
      <c r="C37" s="143">
        <f>SUM(C35:C36)</f>
        <v>24668</v>
      </c>
      <c r="D37" s="143">
        <f>SUM(D35:D36)</f>
        <v>13337</v>
      </c>
      <c r="E37" s="144">
        <f t="shared" si="0"/>
        <v>54.06599643262526</v>
      </c>
      <c r="F37" s="145">
        <f>SUM(F35:F36)</f>
        <v>2018</v>
      </c>
      <c r="G37" s="145">
        <f>SUM(G35:G36)</f>
        <v>91</v>
      </c>
      <c r="H37" s="146">
        <f t="shared" si="1"/>
        <v>4.509415262636274</v>
      </c>
      <c r="I37" s="147">
        <f>SUM(I35:I36)</f>
        <v>82</v>
      </c>
      <c r="J37" s="146">
        <f t="shared" si="6"/>
        <v>90.10989010989012</v>
      </c>
      <c r="K37" s="148">
        <f aca="true" t="shared" si="19" ref="K37:Q37">SUM(K35:K36)</f>
        <v>14</v>
      </c>
      <c r="L37" s="148">
        <f t="shared" si="19"/>
        <v>1</v>
      </c>
      <c r="M37" s="148">
        <f t="shared" si="19"/>
        <v>0</v>
      </c>
      <c r="N37" s="148">
        <f t="shared" si="19"/>
        <v>67</v>
      </c>
      <c r="O37" s="148">
        <f>SUM(O35:O36)</f>
        <v>0</v>
      </c>
      <c r="P37" s="149">
        <f t="shared" si="7"/>
        <v>0</v>
      </c>
      <c r="Q37" s="150">
        <f t="shared" si="19"/>
        <v>9</v>
      </c>
      <c r="R37" s="151">
        <f t="shared" si="8"/>
        <v>9.89010989010989</v>
      </c>
      <c r="S37" s="144">
        <f t="shared" si="9"/>
        <v>9.89010989010989</v>
      </c>
      <c r="T37" s="152">
        <f t="shared" si="3"/>
        <v>0.049554013875123884</v>
      </c>
      <c r="U37" s="148">
        <f>SUM(U35:U36)</f>
        <v>1</v>
      </c>
      <c r="V37" s="153">
        <f t="shared" si="4"/>
        <v>0.049554013875123884</v>
      </c>
      <c r="W37" s="149">
        <f t="shared" si="10"/>
        <v>1.098901098901099</v>
      </c>
      <c r="X37" s="148">
        <f>SUM(X35:X36)</f>
        <v>235</v>
      </c>
      <c r="Y37" s="154">
        <f t="shared" si="5"/>
        <v>11.645193260654112</v>
      </c>
    </row>
    <row r="38" spans="1:25" s="141" customFormat="1" ht="9.75" customHeight="1">
      <c r="A38" s="287" t="s">
        <v>61</v>
      </c>
      <c r="B38" s="129" t="s">
        <v>49</v>
      </c>
      <c r="C38" s="130">
        <v>12204</v>
      </c>
      <c r="D38" s="130">
        <v>4834</v>
      </c>
      <c r="E38" s="131">
        <f t="shared" si="0"/>
        <v>39.609963946247134</v>
      </c>
      <c r="F38" s="132">
        <v>1062</v>
      </c>
      <c r="G38" s="132">
        <v>157</v>
      </c>
      <c r="H38" s="133">
        <f t="shared" si="1"/>
        <v>14.783427495291901</v>
      </c>
      <c r="I38" s="134">
        <f>SUM(K38:N38)</f>
        <v>137</v>
      </c>
      <c r="J38" s="133">
        <f t="shared" si="6"/>
        <v>87.26114649681529</v>
      </c>
      <c r="K38" s="132">
        <v>17</v>
      </c>
      <c r="L38" s="132">
        <v>5</v>
      </c>
      <c r="M38" s="132">
        <v>0</v>
      </c>
      <c r="N38" s="132">
        <v>115</v>
      </c>
      <c r="O38" s="132">
        <v>18</v>
      </c>
      <c r="P38" s="135">
        <f t="shared" si="7"/>
        <v>11.464968152866243</v>
      </c>
      <c r="Q38" s="136">
        <v>2</v>
      </c>
      <c r="R38" s="137">
        <f t="shared" si="8"/>
        <v>1.2738853503184715</v>
      </c>
      <c r="S38" s="131">
        <f t="shared" si="9"/>
        <v>12.738853503184714</v>
      </c>
      <c r="T38" s="138">
        <f t="shared" si="3"/>
        <v>0.4708097928436911</v>
      </c>
      <c r="U38" s="132">
        <v>3</v>
      </c>
      <c r="V38" s="139">
        <f t="shared" si="4"/>
        <v>0.2824858757062147</v>
      </c>
      <c r="W38" s="100">
        <f t="shared" si="10"/>
        <v>3.1847133757961785</v>
      </c>
      <c r="X38" s="132">
        <v>45</v>
      </c>
      <c r="Y38" s="140">
        <f t="shared" si="5"/>
        <v>4.23728813559322</v>
      </c>
    </row>
    <row r="39" spans="1:25" s="115" customFormat="1" ht="9.75" customHeight="1">
      <c r="A39" s="288"/>
      <c r="B39" s="88" t="s">
        <v>50</v>
      </c>
      <c r="C39" s="89">
        <v>14195</v>
      </c>
      <c r="D39" s="89">
        <v>8488</v>
      </c>
      <c r="E39" s="90">
        <f t="shared" si="0"/>
        <v>59.79570271222261</v>
      </c>
      <c r="F39" s="91">
        <v>1832</v>
      </c>
      <c r="G39" s="91">
        <v>126</v>
      </c>
      <c r="H39" s="92">
        <f t="shared" si="1"/>
        <v>6.877729257641921</v>
      </c>
      <c r="I39" s="93">
        <f>SUM(K39:N39)</f>
        <v>113</v>
      </c>
      <c r="J39" s="92">
        <f t="shared" si="6"/>
        <v>89.68253968253968</v>
      </c>
      <c r="K39" s="91">
        <v>9</v>
      </c>
      <c r="L39" s="91">
        <v>0</v>
      </c>
      <c r="M39" s="91">
        <v>0</v>
      </c>
      <c r="N39" s="91">
        <v>104</v>
      </c>
      <c r="O39" s="91">
        <v>8</v>
      </c>
      <c r="P39" s="94">
        <f t="shared" si="7"/>
        <v>6.349206349206349</v>
      </c>
      <c r="Q39" s="95">
        <v>5</v>
      </c>
      <c r="R39" s="96">
        <f t="shared" si="8"/>
        <v>3.968253968253968</v>
      </c>
      <c r="S39" s="97">
        <f t="shared" si="9"/>
        <v>10.317460317460316</v>
      </c>
      <c r="T39" s="98">
        <f t="shared" si="3"/>
        <v>0</v>
      </c>
      <c r="U39" s="91">
        <v>0</v>
      </c>
      <c r="V39" s="99">
        <f t="shared" si="4"/>
        <v>0</v>
      </c>
      <c r="W39" s="279">
        <f t="shared" si="10"/>
        <v>0</v>
      </c>
      <c r="X39" s="91">
        <v>85</v>
      </c>
      <c r="Y39" s="101">
        <f t="shared" si="5"/>
        <v>4.639737991266375</v>
      </c>
    </row>
    <row r="40" spans="1:25" s="155" customFormat="1" ht="9.75" customHeight="1">
      <c r="A40" s="289"/>
      <c r="B40" s="142" t="s">
        <v>51</v>
      </c>
      <c r="C40" s="143">
        <f>SUM(C38:C39)</f>
        <v>26399</v>
      </c>
      <c r="D40" s="143">
        <f>SUM(D38:D39)</f>
        <v>13322</v>
      </c>
      <c r="E40" s="144">
        <f t="shared" si="0"/>
        <v>50.46403272851244</v>
      </c>
      <c r="F40" s="145">
        <f>SUM(F38:F39)</f>
        <v>2894</v>
      </c>
      <c r="G40" s="145">
        <f>SUM(G38:G39)</f>
        <v>283</v>
      </c>
      <c r="H40" s="146">
        <f t="shared" si="1"/>
        <v>9.778852798894263</v>
      </c>
      <c r="I40" s="147">
        <f>SUM(I38:I39)</f>
        <v>250</v>
      </c>
      <c r="J40" s="146">
        <f t="shared" si="6"/>
        <v>88.33922261484098</v>
      </c>
      <c r="K40" s="148">
        <f aca="true" t="shared" si="20" ref="K40:Q40">SUM(K38:K39)</f>
        <v>26</v>
      </c>
      <c r="L40" s="148">
        <f t="shared" si="20"/>
        <v>5</v>
      </c>
      <c r="M40" s="148">
        <f t="shared" si="20"/>
        <v>0</v>
      </c>
      <c r="N40" s="148">
        <f t="shared" si="20"/>
        <v>219</v>
      </c>
      <c r="O40" s="148">
        <f>SUM(O38:O39)</f>
        <v>26</v>
      </c>
      <c r="P40" s="149">
        <f t="shared" si="7"/>
        <v>9.187279151943462</v>
      </c>
      <c r="Q40" s="150">
        <f t="shared" si="20"/>
        <v>7</v>
      </c>
      <c r="R40" s="151">
        <f t="shared" si="8"/>
        <v>2.4734982332155475</v>
      </c>
      <c r="S40" s="144">
        <f t="shared" si="9"/>
        <v>11.66077738515901</v>
      </c>
      <c r="T40" s="152">
        <f t="shared" si="3"/>
        <v>0.17277125086385625</v>
      </c>
      <c r="U40" s="148">
        <f>SUM(U38:U39)</f>
        <v>3</v>
      </c>
      <c r="V40" s="153">
        <f t="shared" si="4"/>
        <v>0.10366275051831375</v>
      </c>
      <c r="W40" s="149">
        <f t="shared" si="10"/>
        <v>1.76678445229682</v>
      </c>
      <c r="X40" s="148">
        <f>SUM(X38:X39)</f>
        <v>130</v>
      </c>
      <c r="Y40" s="154">
        <f t="shared" si="5"/>
        <v>4.492052522460263</v>
      </c>
    </row>
    <row r="41" spans="1:25" s="141" customFormat="1" ht="9.75" customHeight="1">
      <c r="A41" s="287" t="s">
        <v>62</v>
      </c>
      <c r="B41" s="129" t="s">
        <v>49</v>
      </c>
      <c r="C41" s="130">
        <v>4518</v>
      </c>
      <c r="D41" s="130">
        <v>2076</v>
      </c>
      <c r="E41" s="131">
        <f t="shared" si="0"/>
        <v>45.949535192563076</v>
      </c>
      <c r="F41" s="132">
        <v>385</v>
      </c>
      <c r="G41" s="132">
        <v>17</v>
      </c>
      <c r="H41" s="133">
        <f t="shared" si="1"/>
        <v>4.415584415584416</v>
      </c>
      <c r="I41" s="134">
        <f>SUM(K41:N41)</f>
        <v>13</v>
      </c>
      <c r="J41" s="133">
        <f t="shared" si="6"/>
        <v>76.47058823529412</v>
      </c>
      <c r="K41" s="132">
        <v>1</v>
      </c>
      <c r="L41" s="132">
        <v>0</v>
      </c>
      <c r="M41" s="132">
        <v>0</v>
      </c>
      <c r="N41" s="132">
        <v>12</v>
      </c>
      <c r="O41" s="132">
        <v>0</v>
      </c>
      <c r="P41" s="135">
        <f t="shared" si="7"/>
        <v>0</v>
      </c>
      <c r="Q41" s="136">
        <v>4</v>
      </c>
      <c r="R41" s="137">
        <f t="shared" si="8"/>
        <v>23.52941176470588</v>
      </c>
      <c r="S41" s="131">
        <f t="shared" si="9"/>
        <v>23.52941176470588</v>
      </c>
      <c r="T41" s="138">
        <f t="shared" si="3"/>
        <v>0</v>
      </c>
      <c r="U41" s="132">
        <v>0</v>
      </c>
      <c r="V41" s="139">
        <f t="shared" si="4"/>
        <v>0</v>
      </c>
      <c r="W41" s="100">
        <f t="shared" si="10"/>
        <v>0</v>
      </c>
      <c r="X41" s="132">
        <v>56</v>
      </c>
      <c r="Y41" s="140">
        <f t="shared" si="5"/>
        <v>14.545454545454545</v>
      </c>
    </row>
    <row r="42" spans="1:25" s="115" customFormat="1" ht="9.75" customHeight="1">
      <c r="A42" s="288"/>
      <c r="B42" s="88" t="s">
        <v>50</v>
      </c>
      <c r="C42" s="89">
        <v>5453</v>
      </c>
      <c r="D42" s="89">
        <v>3376</v>
      </c>
      <c r="E42" s="90">
        <f t="shared" si="0"/>
        <v>61.91087474784523</v>
      </c>
      <c r="F42" s="91">
        <v>614</v>
      </c>
      <c r="G42" s="91">
        <v>26</v>
      </c>
      <c r="H42" s="92">
        <f t="shared" si="1"/>
        <v>4.234527687296417</v>
      </c>
      <c r="I42" s="93">
        <f>SUM(K42:N42)</f>
        <v>22</v>
      </c>
      <c r="J42" s="92">
        <f t="shared" si="6"/>
        <v>84.61538461538461</v>
      </c>
      <c r="K42" s="91">
        <v>2</v>
      </c>
      <c r="L42" s="91">
        <v>0</v>
      </c>
      <c r="M42" s="91">
        <v>0</v>
      </c>
      <c r="N42" s="91">
        <v>20</v>
      </c>
      <c r="O42" s="91">
        <v>0</v>
      </c>
      <c r="P42" s="94">
        <f t="shared" si="7"/>
        <v>0</v>
      </c>
      <c r="Q42" s="95">
        <v>4</v>
      </c>
      <c r="R42" s="96">
        <f t="shared" si="8"/>
        <v>15.384615384615385</v>
      </c>
      <c r="S42" s="97">
        <f t="shared" si="9"/>
        <v>15.384615384615385</v>
      </c>
      <c r="T42" s="98">
        <f t="shared" si="3"/>
        <v>0</v>
      </c>
      <c r="U42" s="91">
        <v>0</v>
      </c>
      <c r="V42" s="99">
        <f t="shared" si="4"/>
        <v>0</v>
      </c>
      <c r="W42" s="279">
        <f t="shared" si="10"/>
        <v>0</v>
      </c>
      <c r="X42" s="91">
        <v>85</v>
      </c>
      <c r="Y42" s="101">
        <f t="shared" si="5"/>
        <v>13.843648208469055</v>
      </c>
    </row>
    <row r="43" spans="1:25" s="156" customFormat="1" ht="9.75" customHeight="1" thickBot="1">
      <c r="A43" s="290"/>
      <c r="B43" s="102" t="s">
        <v>51</v>
      </c>
      <c r="C43" s="103">
        <f>SUM(C41:C42)</f>
        <v>9971</v>
      </c>
      <c r="D43" s="103">
        <f>SUM(D41:D42)</f>
        <v>5452</v>
      </c>
      <c r="E43" s="104">
        <f t="shared" si="0"/>
        <v>54.67856784675559</v>
      </c>
      <c r="F43" s="105">
        <f>SUM(F41:F42)</f>
        <v>999</v>
      </c>
      <c r="G43" s="105">
        <f>SUM(G41:G42)</f>
        <v>43</v>
      </c>
      <c r="H43" s="106">
        <f t="shared" si="1"/>
        <v>4.3043043043043046</v>
      </c>
      <c r="I43" s="107">
        <f>SUM(I41:I42)</f>
        <v>35</v>
      </c>
      <c r="J43" s="106">
        <f t="shared" si="6"/>
        <v>81.3953488372093</v>
      </c>
      <c r="K43" s="108">
        <f aca="true" t="shared" si="21" ref="K43:Q43">SUM(K41:K42)</f>
        <v>3</v>
      </c>
      <c r="L43" s="108">
        <f t="shared" si="21"/>
        <v>0</v>
      </c>
      <c r="M43" s="108">
        <f t="shared" si="21"/>
        <v>0</v>
      </c>
      <c r="N43" s="108">
        <f t="shared" si="21"/>
        <v>32</v>
      </c>
      <c r="O43" s="108">
        <f>SUM(O41:O42)</f>
        <v>0</v>
      </c>
      <c r="P43" s="109">
        <f t="shared" si="7"/>
        <v>0</v>
      </c>
      <c r="Q43" s="110">
        <f t="shared" si="21"/>
        <v>8</v>
      </c>
      <c r="R43" s="111">
        <f t="shared" si="8"/>
        <v>18.6046511627907</v>
      </c>
      <c r="S43" s="104">
        <f t="shared" si="9"/>
        <v>18.6046511627907</v>
      </c>
      <c r="T43" s="112">
        <f t="shared" si="3"/>
        <v>0</v>
      </c>
      <c r="U43" s="108">
        <f>SUM(U41:U42)</f>
        <v>0</v>
      </c>
      <c r="V43" s="113">
        <f t="shared" si="4"/>
        <v>0</v>
      </c>
      <c r="W43" s="109">
        <f t="shared" si="10"/>
        <v>0</v>
      </c>
      <c r="X43" s="108">
        <f>SUM(X41:X42)</f>
        <v>141</v>
      </c>
      <c r="Y43" s="114">
        <f t="shared" si="5"/>
        <v>14.114114114114114</v>
      </c>
    </row>
    <row r="44" spans="1:25" ht="9.75" customHeight="1">
      <c r="A44" s="284" t="s">
        <v>63</v>
      </c>
      <c r="B44" s="36" t="s">
        <v>49</v>
      </c>
      <c r="C44" s="37">
        <f>SUM(C35,C38,C41)</f>
        <v>27959</v>
      </c>
      <c r="D44" s="37">
        <f>SUM(D35,D38,D41)</f>
        <v>11771</v>
      </c>
      <c r="E44" s="38">
        <f t="shared" si="0"/>
        <v>42.10093350978218</v>
      </c>
      <c r="F44" s="39">
        <f>SUM(F35,F38,F41)</f>
        <v>2081</v>
      </c>
      <c r="G44" s="39">
        <f>SUM(G35,G38,G41)</f>
        <v>206</v>
      </c>
      <c r="H44" s="40">
        <f t="shared" si="1"/>
        <v>9.899086977414704</v>
      </c>
      <c r="I44" s="41">
        <f>SUM(K44:N44)</f>
        <v>176</v>
      </c>
      <c r="J44" s="40">
        <f t="shared" si="6"/>
        <v>85.43689320388349</v>
      </c>
      <c r="K44" s="39">
        <f aca="true" t="shared" si="22" ref="K44:Q45">SUM(K35,K38,K41)</f>
        <v>20</v>
      </c>
      <c r="L44" s="79">
        <f t="shared" si="22"/>
        <v>6</v>
      </c>
      <c r="M44" s="39">
        <f t="shared" si="22"/>
        <v>0</v>
      </c>
      <c r="N44" s="39">
        <f t="shared" si="22"/>
        <v>150</v>
      </c>
      <c r="O44" s="39">
        <f>SUM(O35,O38,O41)</f>
        <v>18</v>
      </c>
      <c r="P44" s="43">
        <f t="shared" si="7"/>
        <v>8.737864077669903</v>
      </c>
      <c r="Q44" s="44">
        <f t="shared" si="22"/>
        <v>12</v>
      </c>
      <c r="R44" s="45">
        <f t="shared" si="8"/>
        <v>5.825242718446602</v>
      </c>
      <c r="S44" s="38">
        <f t="shared" si="9"/>
        <v>14.563106796116504</v>
      </c>
      <c r="T44" s="46">
        <f t="shared" si="3"/>
        <v>0.2883229216722729</v>
      </c>
      <c r="U44" s="39">
        <f>SUM(U35,U38,U41)</f>
        <v>4</v>
      </c>
      <c r="V44" s="47">
        <f t="shared" si="4"/>
        <v>0.19221528111484865</v>
      </c>
      <c r="W44" s="61">
        <f t="shared" si="10"/>
        <v>2.912621359223301</v>
      </c>
      <c r="X44" s="39">
        <f>SUM(X35,X38,X41)</f>
        <v>178</v>
      </c>
      <c r="Y44" s="48">
        <f t="shared" si="5"/>
        <v>8.553580009610764</v>
      </c>
    </row>
    <row r="45" spans="1:25" ht="9.75" customHeight="1">
      <c r="A45" s="285"/>
      <c r="B45" s="49" t="s">
        <v>50</v>
      </c>
      <c r="C45" s="50">
        <f>SUM(C36,C39,C42)</f>
        <v>33079</v>
      </c>
      <c r="D45" s="50">
        <f>SUM(D36,D39,D42)</f>
        <v>20340</v>
      </c>
      <c r="E45" s="51">
        <f t="shared" si="0"/>
        <v>61.48916230841319</v>
      </c>
      <c r="F45" s="52">
        <f>SUM(F36,F39,F42)</f>
        <v>3830</v>
      </c>
      <c r="G45" s="52">
        <f>SUM(G36,G39,G42)</f>
        <v>211</v>
      </c>
      <c r="H45" s="53">
        <f t="shared" si="1"/>
        <v>5.509138381201044</v>
      </c>
      <c r="I45" s="54">
        <f>SUM(K45:N45)</f>
        <v>191</v>
      </c>
      <c r="J45" s="53">
        <f t="shared" si="6"/>
        <v>90.52132701421802</v>
      </c>
      <c r="K45" s="52">
        <f t="shared" si="22"/>
        <v>23</v>
      </c>
      <c r="L45" s="91">
        <f t="shared" si="22"/>
        <v>0</v>
      </c>
      <c r="M45" s="52">
        <f t="shared" si="22"/>
        <v>0</v>
      </c>
      <c r="N45" s="52">
        <f t="shared" si="22"/>
        <v>168</v>
      </c>
      <c r="O45" s="52">
        <f>SUM(O36,O39,O42)</f>
        <v>8</v>
      </c>
      <c r="P45" s="55">
        <f t="shared" si="7"/>
        <v>3.7914691943127963</v>
      </c>
      <c r="Q45" s="56">
        <f t="shared" si="22"/>
        <v>12</v>
      </c>
      <c r="R45" s="57">
        <f t="shared" si="8"/>
        <v>5.687203791469194</v>
      </c>
      <c r="S45" s="58">
        <f t="shared" si="9"/>
        <v>9.47867298578199</v>
      </c>
      <c r="T45" s="59">
        <f t="shared" si="3"/>
        <v>0</v>
      </c>
      <c r="U45" s="52">
        <f>SUM(U36,U39,U42)</f>
        <v>0</v>
      </c>
      <c r="V45" s="60">
        <f t="shared" si="4"/>
        <v>0</v>
      </c>
      <c r="W45" s="277">
        <f t="shared" si="10"/>
        <v>0</v>
      </c>
      <c r="X45" s="52">
        <f>SUM(X36,X39,X42)</f>
        <v>328</v>
      </c>
      <c r="Y45" s="62">
        <f t="shared" si="5"/>
        <v>8.56396866840731</v>
      </c>
    </row>
    <row r="46" spans="1:25" ht="9.75" customHeight="1" thickBot="1">
      <c r="A46" s="286"/>
      <c r="B46" s="63" t="s">
        <v>51</v>
      </c>
      <c r="C46" s="64">
        <f>SUM(C44:C45)</f>
        <v>61038</v>
      </c>
      <c r="D46" s="64">
        <f>SUM(D44:D45)</f>
        <v>32111</v>
      </c>
      <c r="E46" s="65">
        <f t="shared" si="0"/>
        <v>52.60821127822013</v>
      </c>
      <c r="F46" s="66">
        <f>SUM(F44:F45)</f>
        <v>5911</v>
      </c>
      <c r="G46" s="66">
        <f>SUM(G44:G45)</f>
        <v>417</v>
      </c>
      <c r="H46" s="67">
        <f t="shared" si="1"/>
        <v>7.054643884283538</v>
      </c>
      <c r="I46" s="68">
        <f>SUM(I44:I45)</f>
        <v>367</v>
      </c>
      <c r="J46" s="67">
        <f t="shared" si="6"/>
        <v>88.00959232613909</v>
      </c>
      <c r="K46" s="69">
        <f aca="true" t="shared" si="23" ref="K46:Q46">SUM(K44:K45)</f>
        <v>43</v>
      </c>
      <c r="L46" s="108">
        <f t="shared" si="23"/>
        <v>6</v>
      </c>
      <c r="M46" s="69">
        <f t="shared" si="23"/>
        <v>0</v>
      </c>
      <c r="N46" s="69">
        <f t="shared" si="23"/>
        <v>318</v>
      </c>
      <c r="O46" s="69">
        <f>SUM(O44:O45)</f>
        <v>26</v>
      </c>
      <c r="P46" s="70">
        <f t="shared" si="7"/>
        <v>6.235011990407674</v>
      </c>
      <c r="Q46" s="71">
        <f t="shared" si="23"/>
        <v>24</v>
      </c>
      <c r="R46" s="72">
        <f t="shared" si="8"/>
        <v>5.755395683453238</v>
      </c>
      <c r="S46" s="65">
        <f t="shared" si="9"/>
        <v>11.990407673860911</v>
      </c>
      <c r="T46" s="73">
        <f t="shared" si="3"/>
        <v>0.10150566739976315</v>
      </c>
      <c r="U46" s="69">
        <f>SUM(U44:U45)</f>
        <v>4</v>
      </c>
      <c r="V46" s="74">
        <f t="shared" si="4"/>
        <v>0.06767044493317544</v>
      </c>
      <c r="W46" s="70">
        <f t="shared" si="10"/>
        <v>1.4388489208633095</v>
      </c>
      <c r="X46" s="69">
        <f>SUM(X44:X45)</f>
        <v>506</v>
      </c>
      <c r="Y46" s="75">
        <f t="shared" si="5"/>
        <v>8.560311284046692</v>
      </c>
    </row>
    <row r="47" spans="1:25" s="115" customFormat="1" ht="9.75" customHeight="1">
      <c r="A47" s="291" t="s">
        <v>64</v>
      </c>
      <c r="B47" s="76" t="s">
        <v>49</v>
      </c>
      <c r="C47" s="77">
        <v>16658</v>
      </c>
      <c r="D47" s="77">
        <v>6389</v>
      </c>
      <c r="E47" s="78">
        <f t="shared" si="0"/>
        <v>38.35394405090647</v>
      </c>
      <c r="F47" s="79">
        <v>1043</v>
      </c>
      <c r="G47" s="79">
        <v>60</v>
      </c>
      <c r="H47" s="80">
        <f t="shared" si="1"/>
        <v>5.752636625119846</v>
      </c>
      <c r="I47" s="81">
        <f>SUM(K47:N47)</f>
        <v>46</v>
      </c>
      <c r="J47" s="80">
        <f t="shared" si="6"/>
        <v>76.66666666666667</v>
      </c>
      <c r="K47" s="79">
        <v>1</v>
      </c>
      <c r="L47" s="79">
        <v>3</v>
      </c>
      <c r="M47" s="79">
        <v>1</v>
      </c>
      <c r="N47" s="79">
        <v>41</v>
      </c>
      <c r="O47" s="79">
        <v>14</v>
      </c>
      <c r="P47" s="82">
        <f t="shared" si="7"/>
        <v>23.333333333333332</v>
      </c>
      <c r="Q47" s="83">
        <v>0</v>
      </c>
      <c r="R47" s="84">
        <f t="shared" si="8"/>
        <v>0</v>
      </c>
      <c r="S47" s="78">
        <f t="shared" si="9"/>
        <v>23.333333333333332</v>
      </c>
      <c r="T47" s="85">
        <f t="shared" si="3"/>
        <v>0.28763183125599234</v>
      </c>
      <c r="U47" s="79">
        <v>1</v>
      </c>
      <c r="V47" s="86">
        <f t="shared" si="4"/>
        <v>0.09587727708533077</v>
      </c>
      <c r="W47" s="100">
        <f>IF(ISERROR(L47/G47),"N/A",L47/G47*100)</f>
        <v>5</v>
      </c>
      <c r="X47" s="79">
        <v>177</v>
      </c>
      <c r="Y47" s="87">
        <f t="shared" si="5"/>
        <v>16.970278044103548</v>
      </c>
    </row>
    <row r="48" spans="1:25" s="115" customFormat="1" ht="9.75" customHeight="1">
      <c r="A48" s="288"/>
      <c r="B48" s="88" t="s">
        <v>50</v>
      </c>
      <c r="C48" s="89">
        <v>19471</v>
      </c>
      <c r="D48" s="89">
        <v>12018</v>
      </c>
      <c r="E48" s="90">
        <f t="shared" si="0"/>
        <v>61.72256175851266</v>
      </c>
      <c r="F48" s="91">
        <v>1930</v>
      </c>
      <c r="G48" s="91">
        <v>79</v>
      </c>
      <c r="H48" s="92">
        <f t="shared" si="1"/>
        <v>4.093264248704663</v>
      </c>
      <c r="I48" s="93">
        <f>SUM(K48:N48)</f>
        <v>65</v>
      </c>
      <c r="J48" s="92">
        <f t="shared" si="6"/>
        <v>82.27848101265823</v>
      </c>
      <c r="K48" s="91">
        <v>12</v>
      </c>
      <c r="L48" s="91">
        <v>4</v>
      </c>
      <c r="M48" s="91">
        <v>1</v>
      </c>
      <c r="N48" s="91">
        <v>48</v>
      </c>
      <c r="O48" s="91">
        <v>14</v>
      </c>
      <c r="P48" s="94">
        <f t="shared" si="7"/>
        <v>17.72151898734177</v>
      </c>
      <c r="Q48" s="95">
        <v>0</v>
      </c>
      <c r="R48" s="96">
        <f t="shared" si="8"/>
        <v>0</v>
      </c>
      <c r="S48" s="97">
        <f t="shared" si="9"/>
        <v>17.72151898734177</v>
      </c>
      <c r="T48" s="98">
        <f t="shared" si="3"/>
        <v>0.20725388601036268</v>
      </c>
      <c r="U48" s="91">
        <v>2</v>
      </c>
      <c r="V48" s="99">
        <f t="shared" si="4"/>
        <v>0.10362694300518134</v>
      </c>
      <c r="W48" s="279">
        <f t="shared" si="10"/>
        <v>5.063291139240507</v>
      </c>
      <c r="X48" s="91">
        <v>238</v>
      </c>
      <c r="Y48" s="101">
        <f t="shared" si="5"/>
        <v>12.331606217616581</v>
      </c>
    </row>
    <row r="49" spans="1:25" s="155" customFormat="1" ht="9.75" customHeight="1">
      <c r="A49" s="289"/>
      <c r="B49" s="142" t="s">
        <v>51</v>
      </c>
      <c r="C49" s="143">
        <f>SUM(C47:C48)</f>
        <v>36129</v>
      </c>
      <c r="D49" s="143">
        <f>SUM(D47:D48)</f>
        <v>18407</v>
      </c>
      <c r="E49" s="144">
        <f t="shared" si="0"/>
        <v>50.94799191784992</v>
      </c>
      <c r="F49" s="145">
        <f>SUM(F47:F48)</f>
        <v>2973</v>
      </c>
      <c r="G49" s="145">
        <f>SUM(G47:G48)</f>
        <v>139</v>
      </c>
      <c r="H49" s="146">
        <f t="shared" si="1"/>
        <v>4.675412041708712</v>
      </c>
      <c r="I49" s="147">
        <f>SUM(I47:I48)</f>
        <v>111</v>
      </c>
      <c r="J49" s="146">
        <f t="shared" si="6"/>
        <v>79.85611510791367</v>
      </c>
      <c r="K49" s="148">
        <f>SUM(K47:K48)</f>
        <v>13</v>
      </c>
      <c r="L49" s="148">
        <f>SUM(L47:L48)</f>
        <v>7</v>
      </c>
      <c r="M49" s="148">
        <f>SUM(M47:M48)</f>
        <v>2</v>
      </c>
      <c r="N49" s="148">
        <f>SUM(N47:N48)</f>
        <v>89</v>
      </c>
      <c r="O49" s="148">
        <f>SUM(O47:O48)</f>
        <v>28</v>
      </c>
      <c r="P49" s="149">
        <f t="shared" si="7"/>
        <v>20.14388489208633</v>
      </c>
      <c r="Q49" s="150">
        <v>0</v>
      </c>
      <c r="R49" s="151">
        <f t="shared" si="8"/>
        <v>0</v>
      </c>
      <c r="S49" s="144">
        <f t="shared" si="9"/>
        <v>20.14388489208633</v>
      </c>
      <c r="T49" s="152">
        <f t="shared" si="3"/>
        <v>0.23545240497813655</v>
      </c>
      <c r="U49" s="148">
        <f>SUM(U47:U48)</f>
        <v>3</v>
      </c>
      <c r="V49" s="153">
        <f t="shared" si="4"/>
        <v>0.10090817356205853</v>
      </c>
      <c r="W49" s="149">
        <f t="shared" si="10"/>
        <v>5.0359712230215825</v>
      </c>
      <c r="X49" s="148">
        <f>SUM(X47:X48)</f>
        <v>415</v>
      </c>
      <c r="Y49" s="154">
        <f t="shared" si="5"/>
        <v>13.958964009418096</v>
      </c>
    </row>
    <row r="50" spans="1:25" s="141" customFormat="1" ht="9.75" customHeight="1">
      <c r="A50" s="287" t="s">
        <v>65</v>
      </c>
      <c r="B50" s="129" t="s">
        <v>49</v>
      </c>
      <c r="C50" s="130">
        <v>3133</v>
      </c>
      <c r="D50" s="130">
        <v>739</v>
      </c>
      <c r="E50" s="131">
        <f t="shared" si="0"/>
        <v>23.587615703798274</v>
      </c>
      <c r="F50" s="132">
        <v>305</v>
      </c>
      <c r="G50" s="132">
        <v>10</v>
      </c>
      <c r="H50" s="133">
        <f t="shared" si="1"/>
        <v>3.278688524590164</v>
      </c>
      <c r="I50" s="134">
        <f>SUM(K50:N50)</f>
        <v>10</v>
      </c>
      <c r="J50" s="133">
        <f t="shared" si="6"/>
        <v>100</v>
      </c>
      <c r="K50" s="132">
        <v>2</v>
      </c>
      <c r="L50" s="132">
        <v>0</v>
      </c>
      <c r="M50" s="132">
        <v>0</v>
      </c>
      <c r="N50" s="132">
        <v>8</v>
      </c>
      <c r="O50" s="132">
        <v>0</v>
      </c>
      <c r="P50" s="135">
        <f t="shared" si="7"/>
        <v>0</v>
      </c>
      <c r="Q50" s="136">
        <v>0</v>
      </c>
      <c r="R50" s="137">
        <f t="shared" si="8"/>
        <v>0</v>
      </c>
      <c r="S50" s="131">
        <f t="shared" si="9"/>
        <v>0</v>
      </c>
      <c r="T50" s="138">
        <f t="shared" si="3"/>
        <v>0</v>
      </c>
      <c r="U50" s="132">
        <v>0</v>
      </c>
      <c r="V50" s="139">
        <f t="shared" si="4"/>
        <v>0</v>
      </c>
      <c r="W50" s="135">
        <f t="shared" si="10"/>
        <v>0</v>
      </c>
      <c r="X50" s="132">
        <v>35</v>
      </c>
      <c r="Y50" s="140">
        <f t="shared" si="5"/>
        <v>11.475409836065573</v>
      </c>
    </row>
    <row r="51" spans="1:25" s="115" customFormat="1" ht="9.75" customHeight="1">
      <c r="A51" s="288"/>
      <c r="B51" s="88" t="s">
        <v>50</v>
      </c>
      <c r="C51" s="89">
        <v>3523</v>
      </c>
      <c r="D51" s="89">
        <v>1431</v>
      </c>
      <c r="E51" s="90">
        <f t="shared" si="0"/>
        <v>40.61879080329265</v>
      </c>
      <c r="F51" s="91">
        <v>463</v>
      </c>
      <c r="G51" s="91">
        <v>11</v>
      </c>
      <c r="H51" s="92">
        <f t="shared" si="1"/>
        <v>2.375809935205184</v>
      </c>
      <c r="I51" s="93">
        <f>SUM(K51:N51)</f>
        <v>11</v>
      </c>
      <c r="J51" s="92">
        <f t="shared" si="6"/>
        <v>100</v>
      </c>
      <c r="K51" s="91">
        <v>2</v>
      </c>
      <c r="L51" s="91">
        <v>1</v>
      </c>
      <c r="M51" s="91">
        <v>0</v>
      </c>
      <c r="N51" s="91">
        <v>8</v>
      </c>
      <c r="O51" s="91">
        <v>0</v>
      </c>
      <c r="P51" s="94">
        <f t="shared" si="7"/>
        <v>0</v>
      </c>
      <c r="Q51" s="95">
        <v>0</v>
      </c>
      <c r="R51" s="96">
        <f t="shared" si="8"/>
        <v>0</v>
      </c>
      <c r="S51" s="97">
        <f t="shared" si="9"/>
        <v>0</v>
      </c>
      <c r="T51" s="98">
        <f t="shared" si="3"/>
        <v>0.21598272138228944</v>
      </c>
      <c r="U51" s="91">
        <v>1</v>
      </c>
      <c r="V51" s="99">
        <f t="shared" si="4"/>
        <v>0.21598272138228944</v>
      </c>
      <c r="W51" s="280">
        <f t="shared" si="10"/>
        <v>9.090909090909092</v>
      </c>
      <c r="X51" s="91">
        <v>43</v>
      </c>
      <c r="Y51" s="101">
        <f t="shared" si="5"/>
        <v>9.287257019438446</v>
      </c>
    </row>
    <row r="52" spans="1:25" s="156" customFormat="1" ht="9.75" customHeight="1" thickBot="1">
      <c r="A52" s="290"/>
      <c r="B52" s="102" t="s">
        <v>51</v>
      </c>
      <c r="C52" s="103">
        <f>SUM(C50:C51)</f>
        <v>6656</v>
      </c>
      <c r="D52" s="103">
        <f>SUM(D50:D51)</f>
        <v>2170</v>
      </c>
      <c r="E52" s="104">
        <f t="shared" si="0"/>
        <v>32.60216346153847</v>
      </c>
      <c r="F52" s="105">
        <f>SUM(F50:F51)</f>
        <v>768</v>
      </c>
      <c r="G52" s="105">
        <f>SUM(G50:G51)</f>
        <v>21</v>
      </c>
      <c r="H52" s="106">
        <f t="shared" si="1"/>
        <v>2.734375</v>
      </c>
      <c r="I52" s="107">
        <f>SUM(I50:I51)</f>
        <v>21</v>
      </c>
      <c r="J52" s="106">
        <f t="shared" si="6"/>
        <v>100</v>
      </c>
      <c r="K52" s="108">
        <f aca="true" t="shared" si="24" ref="K52:Q52">SUM(K50:K51)</f>
        <v>4</v>
      </c>
      <c r="L52" s="108">
        <f t="shared" si="24"/>
        <v>1</v>
      </c>
      <c r="M52" s="108">
        <f t="shared" si="24"/>
        <v>0</v>
      </c>
      <c r="N52" s="108">
        <f t="shared" si="24"/>
        <v>16</v>
      </c>
      <c r="O52" s="108">
        <f>SUM(O50:O51)</f>
        <v>0</v>
      </c>
      <c r="P52" s="109">
        <f t="shared" si="7"/>
        <v>0</v>
      </c>
      <c r="Q52" s="110">
        <f t="shared" si="24"/>
        <v>0</v>
      </c>
      <c r="R52" s="111">
        <f t="shared" si="8"/>
        <v>0</v>
      </c>
      <c r="S52" s="104">
        <f t="shared" si="9"/>
        <v>0</v>
      </c>
      <c r="T52" s="112">
        <f t="shared" si="3"/>
        <v>0.13020833333333331</v>
      </c>
      <c r="U52" s="108">
        <f>SUM(U50:U51)</f>
        <v>1</v>
      </c>
      <c r="V52" s="113">
        <f t="shared" si="4"/>
        <v>0.13020833333333331</v>
      </c>
      <c r="W52" s="281">
        <f t="shared" si="10"/>
        <v>4.761904761904762</v>
      </c>
      <c r="X52" s="108">
        <f>SUM(X50:X51)</f>
        <v>78</v>
      </c>
      <c r="Y52" s="114">
        <f t="shared" si="5"/>
        <v>10.15625</v>
      </c>
    </row>
    <row r="53" spans="1:25" ht="9.75" customHeight="1">
      <c r="A53" s="284" t="s">
        <v>66</v>
      </c>
      <c r="B53" s="36" t="s">
        <v>49</v>
      </c>
      <c r="C53" s="37">
        <f>SUM(C47,C50)</f>
        <v>19791</v>
      </c>
      <c r="D53" s="37">
        <f>SUM(D47,D50)</f>
        <v>7128</v>
      </c>
      <c r="E53" s="38">
        <f t="shared" si="0"/>
        <v>36.01637107776262</v>
      </c>
      <c r="F53" s="39">
        <f>SUM(F47,F50)</f>
        <v>1348</v>
      </c>
      <c r="G53" s="39">
        <f>SUM(G47,G50)</f>
        <v>70</v>
      </c>
      <c r="H53" s="40">
        <f t="shared" si="1"/>
        <v>5.192878338278932</v>
      </c>
      <c r="I53" s="41">
        <f>SUM(K53:N53)</f>
        <v>56</v>
      </c>
      <c r="J53" s="40">
        <f t="shared" si="6"/>
        <v>80</v>
      </c>
      <c r="K53" s="39">
        <f aca="true" t="shared" si="25" ref="K53:Q53">SUM(K47,K50)</f>
        <v>3</v>
      </c>
      <c r="L53" s="79">
        <f t="shared" si="25"/>
        <v>3</v>
      </c>
      <c r="M53" s="39">
        <f t="shared" si="25"/>
        <v>1</v>
      </c>
      <c r="N53" s="39">
        <f t="shared" si="25"/>
        <v>49</v>
      </c>
      <c r="O53" s="39">
        <f>SUM(O47,O50)</f>
        <v>14</v>
      </c>
      <c r="P53" s="43">
        <f t="shared" si="7"/>
        <v>20</v>
      </c>
      <c r="Q53" s="44">
        <f t="shared" si="25"/>
        <v>0</v>
      </c>
      <c r="R53" s="45">
        <f t="shared" si="8"/>
        <v>0</v>
      </c>
      <c r="S53" s="38">
        <f t="shared" si="9"/>
        <v>20</v>
      </c>
      <c r="T53" s="46">
        <f t="shared" si="3"/>
        <v>0.22255192878338279</v>
      </c>
      <c r="U53" s="39">
        <f>SUM(U47,U50)</f>
        <v>1</v>
      </c>
      <c r="V53" s="47">
        <f t="shared" si="4"/>
        <v>0.0741839762611276</v>
      </c>
      <c r="W53" s="43">
        <f t="shared" si="10"/>
        <v>4.285714285714286</v>
      </c>
      <c r="X53" s="39">
        <f>SUM(X47,X50)</f>
        <v>212</v>
      </c>
      <c r="Y53" s="48">
        <f t="shared" si="5"/>
        <v>15.727002967359049</v>
      </c>
    </row>
    <row r="54" spans="1:25" ht="9.75" customHeight="1">
      <c r="A54" s="285"/>
      <c r="B54" s="49" t="s">
        <v>50</v>
      </c>
      <c r="C54" s="50">
        <f>SUM(,C48,C51)</f>
        <v>22994</v>
      </c>
      <c r="D54" s="50">
        <f>SUM(,D48,D51)</f>
        <v>13449</v>
      </c>
      <c r="E54" s="51">
        <f t="shared" si="0"/>
        <v>58.489171088109934</v>
      </c>
      <c r="F54" s="52">
        <f>SUM(,F48,F51)</f>
        <v>2393</v>
      </c>
      <c r="G54" s="52">
        <f>SUM(G48,G51)</f>
        <v>90</v>
      </c>
      <c r="H54" s="53">
        <f t="shared" si="1"/>
        <v>3.760969494358546</v>
      </c>
      <c r="I54" s="54">
        <f>SUM(K54:N54)</f>
        <v>76</v>
      </c>
      <c r="J54" s="53">
        <f t="shared" si="6"/>
        <v>84.44444444444444</v>
      </c>
      <c r="K54" s="52">
        <f aca="true" t="shared" si="26" ref="K54:Q54">SUM(,K48,K51)</f>
        <v>14</v>
      </c>
      <c r="L54" s="91">
        <f t="shared" si="26"/>
        <v>5</v>
      </c>
      <c r="M54" s="52">
        <f t="shared" si="26"/>
        <v>1</v>
      </c>
      <c r="N54" s="52">
        <f t="shared" si="26"/>
        <v>56</v>
      </c>
      <c r="O54" s="52">
        <f>SUM(,O48,O51)</f>
        <v>14</v>
      </c>
      <c r="P54" s="55">
        <f t="shared" si="7"/>
        <v>15.555555555555555</v>
      </c>
      <c r="Q54" s="56">
        <f t="shared" si="26"/>
        <v>0</v>
      </c>
      <c r="R54" s="57">
        <f t="shared" si="8"/>
        <v>0</v>
      </c>
      <c r="S54" s="58">
        <f t="shared" si="9"/>
        <v>15.555555555555555</v>
      </c>
      <c r="T54" s="59">
        <f t="shared" si="3"/>
        <v>0.20894274968658588</v>
      </c>
      <c r="U54" s="52">
        <f>SUM(,U48,U51)</f>
        <v>3</v>
      </c>
      <c r="V54" s="60">
        <f t="shared" si="4"/>
        <v>0.12536564981195153</v>
      </c>
      <c r="W54" s="277">
        <f t="shared" si="10"/>
        <v>5.555555555555555</v>
      </c>
      <c r="X54" s="52">
        <f>SUM(,X48,X51)</f>
        <v>281</v>
      </c>
      <c r="Y54" s="62">
        <f t="shared" si="5"/>
        <v>11.742582532386127</v>
      </c>
    </row>
    <row r="55" spans="1:25" ht="9.75" customHeight="1" thickBot="1">
      <c r="A55" s="286"/>
      <c r="B55" s="63" t="s">
        <v>51</v>
      </c>
      <c r="C55" s="64">
        <f>SUM(C53:C54)</f>
        <v>42785</v>
      </c>
      <c r="D55" s="64">
        <f>SUM(D53:D54)</f>
        <v>20577</v>
      </c>
      <c r="E55" s="65">
        <f t="shared" si="0"/>
        <v>48.09395816290756</v>
      </c>
      <c r="F55" s="66">
        <f>SUM(F53:F54)</f>
        <v>3741</v>
      </c>
      <c r="G55" s="66">
        <f>SUM(G53:G54)</f>
        <v>160</v>
      </c>
      <c r="H55" s="67">
        <f t="shared" si="1"/>
        <v>4.276931301790965</v>
      </c>
      <c r="I55" s="68">
        <f>SUM(I53:I54)</f>
        <v>132</v>
      </c>
      <c r="J55" s="67">
        <f t="shared" si="6"/>
        <v>82.5</v>
      </c>
      <c r="K55" s="69">
        <f aca="true" t="shared" si="27" ref="K55:Q55">SUM(K53:K54)</f>
        <v>17</v>
      </c>
      <c r="L55" s="108">
        <f t="shared" si="27"/>
        <v>8</v>
      </c>
      <c r="M55" s="69">
        <f t="shared" si="27"/>
        <v>2</v>
      </c>
      <c r="N55" s="69">
        <f t="shared" si="27"/>
        <v>105</v>
      </c>
      <c r="O55" s="69">
        <f>SUM(O53:O54)</f>
        <v>28</v>
      </c>
      <c r="P55" s="70">
        <f t="shared" si="7"/>
        <v>17.5</v>
      </c>
      <c r="Q55" s="71">
        <f t="shared" si="27"/>
        <v>0</v>
      </c>
      <c r="R55" s="72">
        <f t="shared" si="8"/>
        <v>0</v>
      </c>
      <c r="S55" s="65">
        <f t="shared" si="9"/>
        <v>17.5</v>
      </c>
      <c r="T55" s="73">
        <f t="shared" si="3"/>
        <v>0.21384656508954825</v>
      </c>
      <c r="U55" s="69">
        <f>SUM(U53:U54)</f>
        <v>4</v>
      </c>
      <c r="V55" s="74">
        <f t="shared" si="4"/>
        <v>0.10692328254477412</v>
      </c>
      <c r="W55" s="70">
        <f t="shared" si="10"/>
        <v>5</v>
      </c>
      <c r="X55" s="69">
        <f>SUM(X53:X54)</f>
        <v>493</v>
      </c>
      <c r="Y55" s="75">
        <f t="shared" si="5"/>
        <v>13.178294573643413</v>
      </c>
    </row>
    <row r="56" spans="1:25" s="115" customFormat="1" ht="9.75" customHeight="1">
      <c r="A56" s="291" t="s">
        <v>67</v>
      </c>
      <c r="B56" s="76" t="s">
        <v>49</v>
      </c>
      <c r="C56" s="77">
        <v>15707</v>
      </c>
      <c r="D56" s="77">
        <v>7321</v>
      </c>
      <c r="E56" s="78">
        <f t="shared" si="0"/>
        <v>46.60979181256765</v>
      </c>
      <c r="F56" s="79">
        <v>845</v>
      </c>
      <c r="G56" s="79">
        <v>70</v>
      </c>
      <c r="H56" s="80">
        <f t="shared" si="1"/>
        <v>8.284023668639055</v>
      </c>
      <c r="I56" s="81">
        <f>SUM(K56:N56)</f>
        <v>53</v>
      </c>
      <c r="J56" s="80">
        <f t="shared" si="6"/>
        <v>75.71428571428571</v>
      </c>
      <c r="K56" s="79">
        <v>5</v>
      </c>
      <c r="L56" s="79">
        <v>2</v>
      </c>
      <c r="M56" s="79">
        <v>1</v>
      </c>
      <c r="N56" s="79">
        <v>45</v>
      </c>
      <c r="O56" s="79">
        <v>0</v>
      </c>
      <c r="P56" s="82">
        <f t="shared" si="7"/>
        <v>0</v>
      </c>
      <c r="Q56" s="83">
        <v>17</v>
      </c>
      <c r="R56" s="84">
        <f t="shared" si="8"/>
        <v>24.285714285714285</v>
      </c>
      <c r="S56" s="78">
        <f t="shared" si="9"/>
        <v>24.285714285714285</v>
      </c>
      <c r="T56" s="85">
        <f t="shared" si="3"/>
        <v>0.2366863905325444</v>
      </c>
      <c r="U56" s="79">
        <v>0</v>
      </c>
      <c r="V56" s="86">
        <f t="shared" si="4"/>
        <v>0</v>
      </c>
      <c r="W56" s="100">
        <f t="shared" si="10"/>
        <v>2.857142857142857</v>
      </c>
      <c r="X56" s="79">
        <v>136</v>
      </c>
      <c r="Y56" s="87">
        <f t="shared" si="5"/>
        <v>16.09467455621302</v>
      </c>
    </row>
    <row r="57" spans="1:25" s="115" customFormat="1" ht="9.75" customHeight="1">
      <c r="A57" s="288"/>
      <c r="B57" s="88" t="s">
        <v>50</v>
      </c>
      <c r="C57" s="89">
        <v>18702</v>
      </c>
      <c r="D57" s="89">
        <v>12589</v>
      </c>
      <c r="E57" s="90">
        <f t="shared" si="0"/>
        <v>67.31365629344455</v>
      </c>
      <c r="F57" s="91">
        <v>1274</v>
      </c>
      <c r="G57" s="91">
        <v>59</v>
      </c>
      <c r="H57" s="92">
        <f t="shared" si="1"/>
        <v>4.631083202511774</v>
      </c>
      <c r="I57" s="93">
        <f>SUM(K57:N57)</f>
        <v>47</v>
      </c>
      <c r="J57" s="92">
        <f t="shared" si="6"/>
        <v>79.66101694915254</v>
      </c>
      <c r="K57" s="91">
        <v>5</v>
      </c>
      <c r="L57" s="91">
        <v>0</v>
      </c>
      <c r="M57" s="91">
        <v>0</v>
      </c>
      <c r="N57" s="91">
        <v>42</v>
      </c>
      <c r="O57" s="91">
        <v>0</v>
      </c>
      <c r="P57" s="94">
        <f t="shared" si="7"/>
        <v>0</v>
      </c>
      <c r="Q57" s="95">
        <v>12</v>
      </c>
      <c r="R57" s="96">
        <f t="shared" si="8"/>
        <v>20.33898305084746</v>
      </c>
      <c r="S57" s="97">
        <f t="shared" si="9"/>
        <v>20.33898305084746</v>
      </c>
      <c r="T57" s="98">
        <f t="shared" si="3"/>
        <v>0</v>
      </c>
      <c r="U57" s="91">
        <v>0</v>
      </c>
      <c r="V57" s="99">
        <f t="shared" si="4"/>
        <v>0</v>
      </c>
      <c r="W57" s="279">
        <f t="shared" si="10"/>
        <v>0</v>
      </c>
      <c r="X57" s="91">
        <v>169</v>
      </c>
      <c r="Y57" s="101">
        <f t="shared" si="5"/>
        <v>13.26530612244898</v>
      </c>
    </row>
    <row r="58" spans="1:25" s="155" customFormat="1" ht="9.75" customHeight="1">
      <c r="A58" s="289"/>
      <c r="B58" s="142" t="s">
        <v>51</v>
      </c>
      <c r="C58" s="143">
        <f>SUM(C56:C57)</f>
        <v>34409</v>
      </c>
      <c r="D58" s="143">
        <f>SUM(D56:D57)</f>
        <v>19910</v>
      </c>
      <c r="E58" s="144">
        <f t="shared" si="0"/>
        <v>57.86276846173967</v>
      </c>
      <c r="F58" s="145">
        <f>SUM(F56:F57)</f>
        <v>2119</v>
      </c>
      <c r="G58" s="145">
        <f>SUM(G56:G57)</f>
        <v>129</v>
      </c>
      <c r="H58" s="146">
        <f t="shared" si="1"/>
        <v>6.087777253421425</v>
      </c>
      <c r="I58" s="147">
        <f>SUM(I56:I57)</f>
        <v>100</v>
      </c>
      <c r="J58" s="146">
        <f t="shared" si="6"/>
        <v>77.51937984496125</v>
      </c>
      <c r="K58" s="148">
        <f aca="true" t="shared" si="28" ref="K58:Q58">SUM(K56:K57)</f>
        <v>10</v>
      </c>
      <c r="L58" s="148">
        <f t="shared" si="28"/>
        <v>2</v>
      </c>
      <c r="M58" s="148">
        <f t="shared" si="28"/>
        <v>1</v>
      </c>
      <c r="N58" s="148">
        <f t="shared" si="28"/>
        <v>87</v>
      </c>
      <c r="O58" s="148">
        <f>SUM(O56:O57)</f>
        <v>0</v>
      </c>
      <c r="P58" s="149">
        <f t="shared" si="7"/>
        <v>0</v>
      </c>
      <c r="Q58" s="150">
        <f t="shared" si="28"/>
        <v>29</v>
      </c>
      <c r="R58" s="151">
        <f t="shared" si="8"/>
        <v>22.48062015503876</v>
      </c>
      <c r="S58" s="144">
        <f t="shared" si="9"/>
        <v>22.48062015503876</v>
      </c>
      <c r="T58" s="152">
        <f t="shared" si="3"/>
        <v>0.09438414346389806</v>
      </c>
      <c r="U58" s="148">
        <f>SUM(U56:U57)</f>
        <v>0</v>
      </c>
      <c r="V58" s="153">
        <f t="shared" si="4"/>
        <v>0</v>
      </c>
      <c r="W58" s="149">
        <f t="shared" si="10"/>
        <v>1.550387596899225</v>
      </c>
      <c r="X58" s="148">
        <f>SUM(X56:X57)</f>
        <v>305</v>
      </c>
      <c r="Y58" s="154">
        <f t="shared" si="5"/>
        <v>14.393581878244454</v>
      </c>
    </row>
    <row r="59" spans="1:25" s="141" customFormat="1" ht="9.75" customHeight="1">
      <c r="A59" s="287" t="s">
        <v>68</v>
      </c>
      <c r="B59" s="129" t="s">
        <v>49</v>
      </c>
      <c r="C59" s="130">
        <v>13016</v>
      </c>
      <c r="D59" s="130">
        <v>4676</v>
      </c>
      <c r="E59" s="131">
        <f t="shared" si="0"/>
        <v>35.92501536570375</v>
      </c>
      <c r="F59" s="132">
        <v>872</v>
      </c>
      <c r="G59" s="132">
        <v>87</v>
      </c>
      <c r="H59" s="133">
        <f t="shared" si="1"/>
        <v>9.977064220183486</v>
      </c>
      <c r="I59" s="134">
        <f>SUM(K59:N59)</f>
        <v>67</v>
      </c>
      <c r="J59" s="133">
        <f t="shared" si="6"/>
        <v>77.01149425287356</v>
      </c>
      <c r="K59" s="132">
        <v>5</v>
      </c>
      <c r="L59" s="132">
        <v>4</v>
      </c>
      <c r="M59" s="132">
        <v>1</v>
      </c>
      <c r="N59" s="132">
        <v>57</v>
      </c>
      <c r="O59" s="132">
        <v>0</v>
      </c>
      <c r="P59" s="135">
        <f t="shared" si="7"/>
        <v>0</v>
      </c>
      <c r="Q59" s="136">
        <v>20</v>
      </c>
      <c r="R59" s="137">
        <f t="shared" si="8"/>
        <v>22.988505747126435</v>
      </c>
      <c r="S59" s="131">
        <f t="shared" si="9"/>
        <v>22.988505747126435</v>
      </c>
      <c r="T59" s="138">
        <f t="shared" si="3"/>
        <v>0.45871559633027525</v>
      </c>
      <c r="U59" s="132">
        <v>4</v>
      </c>
      <c r="V59" s="139">
        <f t="shared" si="4"/>
        <v>0.45871559633027525</v>
      </c>
      <c r="W59" s="100">
        <f t="shared" si="10"/>
        <v>4.597701149425287</v>
      </c>
      <c r="X59" s="132">
        <v>147</v>
      </c>
      <c r="Y59" s="140">
        <f t="shared" si="5"/>
        <v>16.857798165137613</v>
      </c>
    </row>
    <row r="60" spans="1:25" s="115" customFormat="1" ht="9.75" customHeight="1">
      <c r="A60" s="288"/>
      <c r="B60" s="88" t="s">
        <v>50</v>
      </c>
      <c r="C60" s="89">
        <v>15304</v>
      </c>
      <c r="D60" s="89">
        <v>5498</v>
      </c>
      <c r="E60" s="90">
        <f t="shared" si="0"/>
        <v>35.92524830109775</v>
      </c>
      <c r="F60" s="91">
        <v>1301</v>
      </c>
      <c r="G60" s="91">
        <v>104</v>
      </c>
      <c r="H60" s="92">
        <f t="shared" si="1"/>
        <v>7.993850883935434</v>
      </c>
      <c r="I60" s="93">
        <f>SUM(K60:N60)</f>
        <v>87</v>
      </c>
      <c r="J60" s="92">
        <f t="shared" si="6"/>
        <v>83.65384615384616</v>
      </c>
      <c r="K60" s="91">
        <v>10</v>
      </c>
      <c r="L60" s="91">
        <v>1</v>
      </c>
      <c r="M60" s="91">
        <v>0</v>
      </c>
      <c r="N60" s="91">
        <v>76</v>
      </c>
      <c r="O60" s="91">
        <v>0</v>
      </c>
      <c r="P60" s="94">
        <f t="shared" si="7"/>
        <v>0</v>
      </c>
      <c r="Q60" s="95">
        <v>17</v>
      </c>
      <c r="R60" s="96">
        <f t="shared" si="8"/>
        <v>16.346153846153847</v>
      </c>
      <c r="S60" s="97">
        <f t="shared" si="9"/>
        <v>16.346153846153847</v>
      </c>
      <c r="T60" s="98">
        <f t="shared" si="3"/>
        <v>0.07686395080707148</v>
      </c>
      <c r="U60" s="91">
        <v>1</v>
      </c>
      <c r="V60" s="99">
        <f t="shared" si="4"/>
        <v>0.07686395080707148</v>
      </c>
      <c r="W60" s="279">
        <f t="shared" si="10"/>
        <v>0.9615384615384616</v>
      </c>
      <c r="X60" s="91">
        <v>218</v>
      </c>
      <c r="Y60" s="101">
        <f t="shared" si="5"/>
        <v>16.756341275941583</v>
      </c>
    </row>
    <row r="61" spans="1:25" s="155" customFormat="1" ht="9.75" customHeight="1">
      <c r="A61" s="289"/>
      <c r="B61" s="142" t="s">
        <v>51</v>
      </c>
      <c r="C61" s="143">
        <f>SUM(C59:C60)</f>
        <v>28320</v>
      </c>
      <c r="D61" s="143">
        <f>SUM(D59:D60)</f>
        <v>10174</v>
      </c>
      <c r="E61" s="144">
        <f t="shared" si="0"/>
        <v>35.925141242937855</v>
      </c>
      <c r="F61" s="145">
        <f>SUM(F59:F60)</f>
        <v>2173</v>
      </c>
      <c r="G61" s="145">
        <f>SUM(G59:G60)</f>
        <v>191</v>
      </c>
      <c r="H61" s="146">
        <f t="shared" si="1"/>
        <v>8.789691670501611</v>
      </c>
      <c r="I61" s="147">
        <f>SUM(I59:I60)</f>
        <v>154</v>
      </c>
      <c r="J61" s="146">
        <f t="shared" si="6"/>
        <v>80.6282722513089</v>
      </c>
      <c r="K61" s="148">
        <f aca="true" t="shared" si="29" ref="K61:Q61">SUM(K59:K60)</f>
        <v>15</v>
      </c>
      <c r="L61" s="148">
        <f t="shared" si="29"/>
        <v>5</v>
      </c>
      <c r="M61" s="148">
        <f t="shared" si="29"/>
        <v>1</v>
      </c>
      <c r="N61" s="148">
        <f t="shared" si="29"/>
        <v>133</v>
      </c>
      <c r="O61" s="148">
        <f>SUM(O59:O60)</f>
        <v>0</v>
      </c>
      <c r="P61" s="149">
        <f t="shared" si="7"/>
        <v>0</v>
      </c>
      <c r="Q61" s="150">
        <f t="shared" si="29"/>
        <v>37</v>
      </c>
      <c r="R61" s="151">
        <f t="shared" si="8"/>
        <v>19.3717277486911</v>
      </c>
      <c r="S61" s="144">
        <f t="shared" si="9"/>
        <v>19.3717277486911</v>
      </c>
      <c r="T61" s="152">
        <f t="shared" si="3"/>
        <v>0.23009664058904739</v>
      </c>
      <c r="U61" s="148">
        <f>SUM(U59:U60)</f>
        <v>5</v>
      </c>
      <c r="V61" s="153">
        <f t="shared" si="4"/>
        <v>0.23009664058904739</v>
      </c>
      <c r="W61" s="149">
        <f t="shared" si="10"/>
        <v>2.6178010471204187</v>
      </c>
      <c r="X61" s="148">
        <f>SUM(X59:X60)</f>
        <v>365</v>
      </c>
      <c r="Y61" s="154">
        <f t="shared" si="5"/>
        <v>16.79705476300046</v>
      </c>
    </row>
    <row r="62" spans="1:25" s="141" customFormat="1" ht="9.75" customHeight="1">
      <c r="A62" s="287" t="s">
        <v>69</v>
      </c>
      <c r="B62" s="129" t="s">
        <v>49</v>
      </c>
      <c r="C62" s="130">
        <v>10465</v>
      </c>
      <c r="D62" s="130">
        <v>4537</v>
      </c>
      <c r="E62" s="131">
        <f t="shared" si="0"/>
        <v>43.35403726708075</v>
      </c>
      <c r="F62" s="132">
        <v>794</v>
      </c>
      <c r="G62" s="132">
        <v>68</v>
      </c>
      <c r="H62" s="133">
        <f t="shared" si="1"/>
        <v>8.564231738035264</v>
      </c>
      <c r="I62" s="134">
        <f>SUM(K62:N62)</f>
        <v>55</v>
      </c>
      <c r="J62" s="133">
        <f t="shared" si="6"/>
        <v>80.88235294117648</v>
      </c>
      <c r="K62" s="132">
        <v>14</v>
      </c>
      <c r="L62" s="132">
        <v>2</v>
      </c>
      <c r="M62" s="132">
        <v>0</v>
      </c>
      <c r="N62" s="132">
        <v>39</v>
      </c>
      <c r="O62" s="132">
        <v>4</v>
      </c>
      <c r="P62" s="135">
        <f t="shared" si="7"/>
        <v>5.88235294117647</v>
      </c>
      <c r="Q62" s="136">
        <v>9</v>
      </c>
      <c r="R62" s="137">
        <f t="shared" si="8"/>
        <v>13.23529411764706</v>
      </c>
      <c r="S62" s="131">
        <f t="shared" si="9"/>
        <v>19.11764705882353</v>
      </c>
      <c r="T62" s="138">
        <f t="shared" si="3"/>
        <v>0.2518891687657431</v>
      </c>
      <c r="U62" s="132">
        <v>1</v>
      </c>
      <c r="V62" s="139">
        <f t="shared" si="4"/>
        <v>0.12594458438287154</v>
      </c>
      <c r="W62" s="100">
        <f t="shared" si="10"/>
        <v>2.941176470588235</v>
      </c>
      <c r="X62" s="132">
        <v>89</v>
      </c>
      <c r="Y62" s="140">
        <f t="shared" si="5"/>
        <v>11.209068010075567</v>
      </c>
    </row>
    <row r="63" spans="1:25" s="115" customFormat="1" ht="9.75" customHeight="1">
      <c r="A63" s="288"/>
      <c r="B63" s="88" t="s">
        <v>50</v>
      </c>
      <c r="C63" s="89">
        <v>12130</v>
      </c>
      <c r="D63" s="89">
        <v>7545</v>
      </c>
      <c r="E63" s="90">
        <f t="shared" si="0"/>
        <v>62.20115416323166</v>
      </c>
      <c r="F63" s="91">
        <v>1005</v>
      </c>
      <c r="G63" s="91">
        <v>50</v>
      </c>
      <c r="H63" s="92">
        <f t="shared" si="1"/>
        <v>4.975124378109453</v>
      </c>
      <c r="I63" s="93">
        <f>SUM(K63:N63)</f>
        <v>48</v>
      </c>
      <c r="J63" s="92">
        <f t="shared" si="6"/>
        <v>96</v>
      </c>
      <c r="K63" s="91">
        <v>15</v>
      </c>
      <c r="L63" s="91">
        <v>1</v>
      </c>
      <c r="M63" s="91">
        <v>0</v>
      </c>
      <c r="N63" s="91">
        <v>32</v>
      </c>
      <c r="O63" s="91">
        <v>1</v>
      </c>
      <c r="P63" s="94">
        <f t="shared" si="7"/>
        <v>2</v>
      </c>
      <c r="Q63" s="95">
        <v>1</v>
      </c>
      <c r="R63" s="96">
        <f t="shared" si="8"/>
        <v>2</v>
      </c>
      <c r="S63" s="97">
        <f t="shared" si="9"/>
        <v>4</v>
      </c>
      <c r="T63" s="98">
        <f t="shared" si="3"/>
        <v>0.09950248756218905</v>
      </c>
      <c r="U63" s="91">
        <v>0</v>
      </c>
      <c r="V63" s="99">
        <f t="shared" si="4"/>
        <v>0</v>
      </c>
      <c r="W63" s="279">
        <f t="shared" si="10"/>
        <v>2</v>
      </c>
      <c r="X63" s="91">
        <v>115</v>
      </c>
      <c r="Y63" s="101">
        <f t="shared" si="5"/>
        <v>11.442786069651742</v>
      </c>
    </row>
    <row r="64" spans="1:25" s="155" customFormat="1" ht="9.75" customHeight="1">
      <c r="A64" s="289"/>
      <c r="B64" s="142" t="s">
        <v>51</v>
      </c>
      <c r="C64" s="143">
        <f>SUM(C62:C63)</f>
        <v>22595</v>
      </c>
      <c r="D64" s="143">
        <f>SUM(D62:D63)</f>
        <v>12082</v>
      </c>
      <c r="E64" s="144">
        <f t="shared" si="0"/>
        <v>53.47200708121266</v>
      </c>
      <c r="F64" s="145">
        <f>SUM(F62:F63)</f>
        <v>1799</v>
      </c>
      <c r="G64" s="145">
        <f>SUM(G62:G63)</f>
        <v>118</v>
      </c>
      <c r="H64" s="146">
        <f t="shared" si="1"/>
        <v>6.559199555308505</v>
      </c>
      <c r="I64" s="147">
        <f>SUM(I62:I63)</f>
        <v>103</v>
      </c>
      <c r="J64" s="146">
        <f t="shared" si="6"/>
        <v>87.28813559322035</v>
      </c>
      <c r="K64" s="148">
        <f aca="true" t="shared" si="30" ref="K64:Q64">SUM(K62:K63)</f>
        <v>29</v>
      </c>
      <c r="L64" s="148">
        <f t="shared" si="30"/>
        <v>3</v>
      </c>
      <c r="M64" s="148">
        <f t="shared" si="30"/>
        <v>0</v>
      </c>
      <c r="N64" s="148">
        <f t="shared" si="30"/>
        <v>71</v>
      </c>
      <c r="O64" s="148">
        <f>SUM(O62:O63)</f>
        <v>5</v>
      </c>
      <c r="P64" s="149">
        <f t="shared" si="7"/>
        <v>4.23728813559322</v>
      </c>
      <c r="Q64" s="150">
        <f t="shared" si="30"/>
        <v>10</v>
      </c>
      <c r="R64" s="151">
        <f t="shared" si="8"/>
        <v>8.47457627118644</v>
      </c>
      <c r="S64" s="144">
        <f t="shared" si="9"/>
        <v>12.711864406779661</v>
      </c>
      <c r="T64" s="152">
        <f t="shared" si="3"/>
        <v>0.16675931072818231</v>
      </c>
      <c r="U64" s="148">
        <f>SUM(U62:U63)</f>
        <v>1</v>
      </c>
      <c r="V64" s="153">
        <f t="shared" si="4"/>
        <v>0.055586436909394105</v>
      </c>
      <c r="W64" s="149">
        <f t="shared" si="10"/>
        <v>2.5423728813559325</v>
      </c>
      <c r="X64" s="148">
        <f>SUM(X62:X63)</f>
        <v>204</v>
      </c>
      <c r="Y64" s="154">
        <f t="shared" si="5"/>
        <v>11.339633129516399</v>
      </c>
    </row>
    <row r="65" spans="1:25" s="141" customFormat="1" ht="9.75" customHeight="1">
      <c r="A65" s="287" t="s">
        <v>70</v>
      </c>
      <c r="B65" s="129" t="s">
        <v>49</v>
      </c>
      <c r="C65" s="130">
        <v>2981</v>
      </c>
      <c r="D65" s="130">
        <v>710</v>
      </c>
      <c r="E65" s="131">
        <f t="shared" si="0"/>
        <v>23.81751090238175</v>
      </c>
      <c r="F65" s="132">
        <v>341</v>
      </c>
      <c r="G65" s="132">
        <v>43</v>
      </c>
      <c r="H65" s="133">
        <f t="shared" si="1"/>
        <v>12.609970674486803</v>
      </c>
      <c r="I65" s="134">
        <f>SUM(K65:N65)</f>
        <v>31</v>
      </c>
      <c r="J65" s="133">
        <f t="shared" si="6"/>
        <v>72.09302325581395</v>
      </c>
      <c r="K65" s="132">
        <v>6</v>
      </c>
      <c r="L65" s="132">
        <v>1</v>
      </c>
      <c r="M65" s="132">
        <v>0</v>
      </c>
      <c r="N65" s="132">
        <v>24</v>
      </c>
      <c r="O65" s="132">
        <v>0</v>
      </c>
      <c r="P65" s="135">
        <f t="shared" si="7"/>
        <v>0</v>
      </c>
      <c r="Q65" s="136">
        <v>12</v>
      </c>
      <c r="R65" s="137">
        <f t="shared" si="8"/>
        <v>27.906976744186046</v>
      </c>
      <c r="S65" s="131">
        <f t="shared" si="9"/>
        <v>27.906976744186046</v>
      </c>
      <c r="T65" s="138">
        <f t="shared" si="3"/>
        <v>0.2932551319648094</v>
      </c>
      <c r="U65" s="132">
        <v>1</v>
      </c>
      <c r="V65" s="139">
        <f t="shared" si="4"/>
        <v>0.2932551319648094</v>
      </c>
      <c r="W65" s="100">
        <f t="shared" si="10"/>
        <v>2.3255813953488373</v>
      </c>
      <c r="X65" s="132">
        <v>48</v>
      </c>
      <c r="Y65" s="140">
        <f t="shared" si="5"/>
        <v>14.076246334310852</v>
      </c>
    </row>
    <row r="66" spans="1:25" s="115" customFormat="1" ht="9.75" customHeight="1">
      <c r="A66" s="288"/>
      <c r="B66" s="88" t="s">
        <v>50</v>
      </c>
      <c r="C66" s="89">
        <v>3435</v>
      </c>
      <c r="D66" s="89">
        <v>1006</v>
      </c>
      <c r="E66" s="90">
        <f t="shared" si="0"/>
        <v>29.28675400291121</v>
      </c>
      <c r="F66" s="91">
        <v>514</v>
      </c>
      <c r="G66" s="91">
        <v>25</v>
      </c>
      <c r="H66" s="92">
        <f t="shared" si="1"/>
        <v>4.863813229571985</v>
      </c>
      <c r="I66" s="93">
        <f>SUM(K66:N66)</f>
        <v>20</v>
      </c>
      <c r="J66" s="92">
        <f t="shared" si="6"/>
        <v>80</v>
      </c>
      <c r="K66" s="91">
        <v>7</v>
      </c>
      <c r="L66" s="91">
        <v>1</v>
      </c>
      <c r="M66" s="91">
        <v>1</v>
      </c>
      <c r="N66" s="91">
        <v>11</v>
      </c>
      <c r="O66" s="91">
        <v>0</v>
      </c>
      <c r="P66" s="94">
        <f t="shared" si="7"/>
        <v>0</v>
      </c>
      <c r="Q66" s="95">
        <v>5</v>
      </c>
      <c r="R66" s="96">
        <f t="shared" si="8"/>
        <v>20</v>
      </c>
      <c r="S66" s="97">
        <f t="shared" si="9"/>
        <v>20</v>
      </c>
      <c r="T66" s="98">
        <f t="shared" si="3"/>
        <v>0.19455252918287938</v>
      </c>
      <c r="U66" s="91">
        <v>0</v>
      </c>
      <c r="V66" s="99">
        <f t="shared" si="4"/>
        <v>0</v>
      </c>
      <c r="W66" s="279">
        <f t="shared" si="10"/>
        <v>4</v>
      </c>
      <c r="X66" s="91">
        <v>68</v>
      </c>
      <c r="Y66" s="101">
        <f t="shared" si="5"/>
        <v>13.229571984435799</v>
      </c>
    </row>
    <row r="67" spans="1:25" s="155" customFormat="1" ht="9.75" customHeight="1">
      <c r="A67" s="289"/>
      <c r="B67" s="142" t="s">
        <v>51</v>
      </c>
      <c r="C67" s="143">
        <f>SUM(C65:C66)</f>
        <v>6416</v>
      </c>
      <c r="D67" s="143">
        <f>SUM(D65:D66)</f>
        <v>1716</v>
      </c>
      <c r="E67" s="144">
        <f t="shared" si="0"/>
        <v>26.74563591022444</v>
      </c>
      <c r="F67" s="145">
        <f>SUM(F65:F66)</f>
        <v>855</v>
      </c>
      <c r="G67" s="145">
        <f>SUM(G65:G66)</f>
        <v>68</v>
      </c>
      <c r="H67" s="146">
        <f t="shared" si="1"/>
        <v>7.953216374269006</v>
      </c>
      <c r="I67" s="147">
        <f>SUM(I65:I66)</f>
        <v>51</v>
      </c>
      <c r="J67" s="146">
        <f t="shared" si="6"/>
        <v>75</v>
      </c>
      <c r="K67" s="148">
        <f aca="true" t="shared" si="31" ref="K67:Q67">SUM(K65:K66)</f>
        <v>13</v>
      </c>
      <c r="L67" s="148">
        <f t="shared" si="31"/>
        <v>2</v>
      </c>
      <c r="M67" s="148">
        <f t="shared" si="31"/>
        <v>1</v>
      </c>
      <c r="N67" s="148">
        <f t="shared" si="31"/>
        <v>35</v>
      </c>
      <c r="O67" s="148">
        <f>SUM(O65:O66)</f>
        <v>0</v>
      </c>
      <c r="P67" s="149">
        <f t="shared" si="7"/>
        <v>0</v>
      </c>
      <c r="Q67" s="150">
        <f t="shared" si="31"/>
        <v>17</v>
      </c>
      <c r="R67" s="151">
        <f t="shared" si="8"/>
        <v>25</v>
      </c>
      <c r="S67" s="144">
        <f t="shared" si="9"/>
        <v>25</v>
      </c>
      <c r="T67" s="152">
        <f t="shared" si="3"/>
        <v>0.23391812865497078</v>
      </c>
      <c r="U67" s="148">
        <f>SUM(U65:U66)</f>
        <v>1</v>
      </c>
      <c r="V67" s="153">
        <f t="shared" si="4"/>
        <v>0.11695906432748539</v>
      </c>
      <c r="W67" s="149">
        <f t="shared" si="10"/>
        <v>2.941176470588235</v>
      </c>
      <c r="X67" s="148">
        <f>SUM(X65:X66)</f>
        <v>116</v>
      </c>
      <c r="Y67" s="154">
        <f t="shared" si="5"/>
        <v>13.567251461988302</v>
      </c>
    </row>
    <row r="68" spans="1:25" s="141" customFormat="1" ht="9.75" customHeight="1">
      <c r="A68" s="287" t="s">
        <v>71</v>
      </c>
      <c r="B68" s="129" t="s">
        <v>49</v>
      </c>
      <c r="C68" s="130">
        <v>4587</v>
      </c>
      <c r="D68" s="130">
        <v>1987</v>
      </c>
      <c r="E68" s="131">
        <f t="shared" si="0"/>
        <v>43.31807281447569</v>
      </c>
      <c r="F68" s="132">
        <v>615</v>
      </c>
      <c r="G68" s="132">
        <v>62</v>
      </c>
      <c r="H68" s="133">
        <f t="shared" si="1"/>
        <v>10.08130081300813</v>
      </c>
      <c r="I68" s="134">
        <f>SUM(K68:N68)</f>
        <v>46</v>
      </c>
      <c r="J68" s="133">
        <f t="shared" si="6"/>
        <v>74.19354838709677</v>
      </c>
      <c r="K68" s="132">
        <v>4</v>
      </c>
      <c r="L68" s="132">
        <v>3</v>
      </c>
      <c r="M68" s="132">
        <v>0</v>
      </c>
      <c r="N68" s="132">
        <v>39</v>
      </c>
      <c r="O68" s="132">
        <v>0</v>
      </c>
      <c r="P68" s="135">
        <f t="shared" si="7"/>
        <v>0</v>
      </c>
      <c r="Q68" s="136">
        <v>16</v>
      </c>
      <c r="R68" s="137">
        <f t="shared" si="8"/>
        <v>25.806451612903224</v>
      </c>
      <c r="S68" s="131">
        <f t="shared" si="9"/>
        <v>25.806451612903224</v>
      </c>
      <c r="T68" s="138">
        <f t="shared" si="3"/>
        <v>0.4878048780487805</v>
      </c>
      <c r="U68" s="132">
        <v>1</v>
      </c>
      <c r="V68" s="139">
        <f t="shared" si="4"/>
        <v>0.16260162601626016</v>
      </c>
      <c r="W68" s="100">
        <f t="shared" si="10"/>
        <v>4.838709677419355</v>
      </c>
      <c r="X68" s="132">
        <v>93</v>
      </c>
      <c r="Y68" s="140">
        <f t="shared" si="5"/>
        <v>15.121951219512194</v>
      </c>
    </row>
    <row r="69" spans="1:25" s="115" customFormat="1" ht="9.75" customHeight="1">
      <c r="A69" s="288"/>
      <c r="B69" s="88" t="s">
        <v>50</v>
      </c>
      <c r="C69" s="89">
        <v>5515</v>
      </c>
      <c r="D69" s="89">
        <v>3370</v>
      </c>
      <c r="E69" s="90">
        <f t="shared" si="0"/>
        <v>61.106074342701724</v>
      </c>
      <c r="F69" s="91">
        <v>811</v>
      </c>
      <c r="G69" s="91">
        <v>76</v>
      </c>
      <c r="H69" s="92">
        <f t="shared" si="1"/>
        <v>9.3711467324291</v>
      </c>
      <c r="I69" s="93">
        <f>SUM(K69:N69)</f>
        <v>62</v>
      </c>
      <c r="J69" s="92">
        <f t="shared" si="6"/>
        <v>81.57894736842105</v>
      </c>
      <c r="K69" s="91">
        <v>9</v>
      </c>
      <c r="L69" s="91">
        <v>0</v>
      </c>
      <c r="M69" s="91">
        <v>0</v>
      </c>
      <c r="N69" s="91">
        <v>53</v>
      </c>
      <c r="O69" s="91">
        <v>0</v>
      </c>
      <c r="P69" s="94">
        <f t="shared" si="7"/>
        <v>0</v>
      </c>
      <c r="Q69" s="95">
        <v>14</v>
      </c>
      <c r="R69" s="96">
        <f t="shared" si="8"/>
        <v>18.421052631578945</v>
      </c>
      <c r="S69" s="97">
        <f t="shared" si="9"/>
        <v>18.421052631578945</v>
      </c>
      <c r="T69" s="98">
        <f t="shared" si="3"/>
        <v>0</v>
      </c>
      <c r="U69" s="91">
        <v>0</v>
      </c>
      <c r="V69" s="99">
        <f t="shared" si="4"/>
        <v>0</v>
      </c>
      <c r="W69" s="279">
        <f t="shared" si="10"/>
        <v>0</v>
      </c>
      <c r="X69" s="91">
        <v>122</v>
      </c>
      <c r="Y69" s="101">
        <f t="shared" si="5"/>
        <v>15.04315659679408</v>
      </c>
    </row>
    <row r="70" spans="1:25" s="156" customFormat="1" ht="9.75" customHeight="1" thickBot="1">
      <c r="A70" s="290"/>
      <c r="B70" s="102" t="s">
        <v>51</v>
      </c>
      <c r="C70" s="103">
        <f>SUM(C68:C69)</f>
        <v>10102</v>
      </c>
      <c r="D70" s="103">
        <f>SUM(D68:D69)</f>
        <v>5357</v>
      </c>
      <c r="E70" s="104">
        <f t="shared" si="0"/>
        <v>53.02910314789151</v>
      </c>
      <c r="F70" s="105">
        <f>SUM(F68:F69)</f>
        <v>1426</v>
      </c>
      <c r="G70" s="105">
        <f>SUM(G68:G69)</f>
        <v>138</v>
      </c>
      <c r="H70" s="106">
        <f t="shared" si="1"/>
        <v>9.67741935483871</v>
      </c>
      <c r="I70" s="107">
        <f>SUM(I68:I69)</f>
        <v>108</v>
      </c>
      <c r="J70" s="106">
        <f t="shared" si="6"/>
        <v>78.26086956521739</v>
      </c>
      <c r="K70" s="108">
        <f aca="true" t="shared" si="32" ref="K70:Q70">SUM(K68:K69)</f>
        <v>13</v>
      </c>
      <c r="L70" s="108">
        <f t="shared" si="32"/>
        <v>3</v>
      </c>
      <c r="M70" s="108">
        <f t="shared" si="32"/>
        <v>0</v>
      </c>
      <c r="N70" s="108">
        <f t="shared" si="32"/>
        <v>92</v>
      </c>
      <c r="O70" s="108">
        <f>SUM(O68:O69)</f>
        <v>0</v>
      </c>
      <c r="P70" s="109">
        <f t="shared" si="7"/>
        <v>0</v>
      </c>
      <c r="Q70" s="110">
        <f t="shared" si="32"/>
        <v>30</v>
      </c>
      <c r="R70" s="111">
        <f t="shared" si="8"/>
        <v>21.73913043478261</v>
      </c>
      <c r="S70" s="104">
        <f t="shared" si="9"/>
        <v>21.73913043478261</v>
      </c>
      <c r="T70" s="112">
        <f t="shared" si="3"/>
        <v>0.21037868162692847</v>
      </c>
      <c r="U70" s="108">
        <f>SUM(U68:U69)</f>
        <v>1</v>
      </c>
      <c r="V70" s="113">
        <f t="shared" si="4"/>
        <v>0.07012622720897616</v>
      </c>
      <c r="W70" s="123">
        <f t="shared" si="10"/>
        <v>2.1739130434782608</v>
      </c>
      <c r="X70" s="108">
        <f>SUM(X68:X69)</f>
        <v>215</v>
      </c>
      <c r="Y70" s="114">
        <f t="shared" si="5"/>
        <v>15.077138849929876</v>
      </c>
    </row>
    <row r="71" spans="1:25" ht="9.75" customHeight="1">
      <c r="A71" s="284" t="s">
        <v>72</v>
      </c>
      <c r="B71" s="36" t="s">
        <v>49</v>
      </c>
      <c r="C71" s="37">
        <f>SUM(C56,C59,C62,C65,C68)</f>
        <v>46756</v>
      </c>
      <c r="D71" s="37">
        <f>SUM(D56,D59,D62,D65,D68)</f>
        <v>19231</v>
      </c>
      <c r="E71" s="38">
        <f t="shared" si="0"/>
        <v>41.13055008982804</v>
      </c>
      <c r="F71" s="39">
        <f>SUM(F56,F59,F62,F65,F68)</f>
        <v>3467</v>
      </c>
      <c r="G71" s="39">
        <f>SUM(G56,G59,G62,G65,G68)</f>
        <v>330</v>
      </c>
      <c r="H71" s="40">
        <f t="shared" si="1"/>
        <v>9.518315546582059</v>
      </c>
      <c r="I71" s="41">
        <f>SUM(K71:N71)</f>
        <v>252</v>
      </c>
      <c r="J71" s="40">
        <f t="shared" si="6"/>
        <v>76.36363636363637</v>
      </c>
      <c r="K71" s="39">
        <f aca="true" t="shared" si="33" ref="K71:Q72">SUM(K56,K59,K62,K65,K68)</f>
        <v>34</v>
      </c>
      <c r="L71" s="79">
        <f t="shared" si="33"/>
        <v>12</v>
      </c>
      <c r="M71" s="39">
        <f t="shared" si="33"/>
        <v>2</v>
      </c>
      <c r="N71" s="39">
        <f t="shared" si="33"/>
        <v>204</v>
      </c>
      <c r="O71" s="39">
        <f>SUM(O56,O59,O62,O65,O68)</f>
        <v>4</v>
      </c>
      <c r="P71" s="43">
        <f t="shared" si="7"/>
        <v>1.2121212121212122</v>
      </c>
      <c r="Q71" s="44">
        <f t="shared" si="33"/>
        <v>74</v>
      </c>
      <c r="R71" s="45">
        <f t="shared" si="8"/>
        <v>22.424242424242426</v>
      </c>
      <c r="S71" s="38">
        <f t="shared" si="9"/>
        <v>23.636363636363637</v>
      </c>
      <c r="T71" s="46">
        <f t="shared" si="3"/>
        <v>0.3461205653302567</v>
      </c>
      <c r="U71" s="39">
        <f>SUM(U56,U59,U62,U65,U68)</f>
        <v>7</v>
      </c>
      <c r="V71" s="47">
        <f t="shared" si="4"/>
        <v>0.2019036631093164</v>
      </c>
      <c r="W71" s="43">
        <f t="shared" si="10"/>
        <v>3.6363636363636362</v>
      </c>
      <c r="X71" s="39">
        <f>SUM(X56,X59,X62,X65,X68)</f>
        <v>513</v>
      </c>
      <c r="Y71" s="48">
        <f t="shared" si="5"/>
        <v>14.796654167868475</v>
      </c>
    </row>
    <row r="72" spans="1:25" ht="9.75" customHeight="1">
      <c r="A72" s="285"/>
      <c r="B72" s="49" t="s">
        <v>50</v>
      </c>
      <c r="C72" s="50">
        <f>SUM(C57,C60,C63,C66,C69)</f>
        <v>55086</v>
      </c>
      <c r="D72" s="50">
        <f>SUM(D57,D60,D63,D66,D69)</f>
        <v>30008</v>
      </c>
      <c r="E72" s="51">
        <f aca="true" t="shared" si="34" ref="E72:E124">D72/C72*100</f>
        <v>54.47482118868678</v>
      </c>
      <c r="F72" s="52">
        <f>SUM(F57,F60,F63,F66,F69)</f>
        <v>4905</v>
      </c>
      <c r="G72" s="52">
        <f>SUM(G57,G60,G63,G66,G69)</f>
        <v>314</v>
      </c>
      <c r="H72" s="53">
        <f aca="true" t="shared" si="35" ref="H72:H124">G72/F72*100</f>
        <v>6.401630988786952</v>
      </c>
      <c r="I72" s="54">
        <f>SUM(K72:N72)</f>
        <v>264</v>
      </c>
      <c r="J72" s="53">
        <f t="shared" si="6"/>
        <v>84.07643312101911</v>
      </c>
      <c r="K72" s="52">
        <f t="shared" si="33"/>
        <v>46</v>
      </c>
      <c r="L72" s="91">
        <f t="shared" si="33"/>
        <v>3</v>
      </c>
      <c r="M72" s="52">
        <f t="shared" si="33"/>
        <v>1</v>
      </c>
      <c r="N72" s="52">
        <f t="shared" si="33"/>
        <v>214</v>
      </c>
      <c r="O72" s="52">
        <f>SUM(O57,O60,O63,O66,O69)</f>
        <v>1</v>
      </c>
      <c r="P72" s="55">
        <f t="shared" si="7"/>
        <v>0.3184713375796179</v>
      </c>
      <c r="Q72" s="56">
        <f t="shared" si="33"/>
        <v>49</v>
      </c>
      <c r="R72" s="57">
        <f t="shared" si="8"/>
        <v>15.605095541401273</v>
      </c>
      <c r="S72" s="58">
        <f t="shared" si="9"/>
        <v>15.92356687898089</v>
      </c>
      <c r="T72" s="59">
        <f aca="true" t="shared" si="36" ref="T72:T124">L72/F72*100</f>
        <v>0.06116207951070336</v>
      </c>
      <c r="U72" s="52">
        <f>SUM(U57,U60,U63,U66,U69)</f>
        <v>1</v>
      </c>
      <c r="V72" s="60">
        <f aca="true" t="shared" si="37" ref="V72:V124">U72/F72*100</f>
        <v>0.020387359836901122</v>
      </c>
      <c r="W72" s="277">
        <f t="shared" si="10"/>
        <v>0.9554140127388535</v>
      </c>
      <c r="X72" s="52">
        <f>SUM(X57,X60,X63,X66,X69)</f>
        <v>692</v>
      </c>
      <c r="Y72" s="62">
        <f aca="true" t="shared" si="38" ref="Y72:Y124">X72/F72*100</f>
        <v>14.108053007135576</v>
      </c>
    </row>
    <row r="73" spans="1:25" ht="9.75" customHeight="1" thickBot="1">
      <c r="A73" s="286"/>
      <c r="B73" s="63" t="s">
        <v>51</v>
      </c>
      <c r="C73" s="64">
        <f>SUM(C71:C72)</f>
        <v>101842</v>
      </c>
      <c r="D73" s="64">
        <f>SUM(D71:D72)</f>
        <v>49239</v>
      </c>
      <c r="E73" s="65">
        <f t="shared" si="34"/>
        <v>48.34842206555252</v>
      </c>
      <c r="F73" s="66">
        <f>SUM(F71:F72)</f>
        <v>8372</v>
      </c>
      <c r="G73" s="66">
        <f>SUM(G71:G72)</f>
        <v>644</v>
      </c>
      <c r="H73" s="67">
        <f t="shared" si="35"/>
        <v>7.6923076923076925</v>
      </c>
      <c r="I73" s="68">
        <f>SUM(I71:I72)</f>
        <v>516</v>
      </c>
      <c r="J73" s="67">
        <f t="shared" si="6"/>
        <v>80.12422360248446</v>
      </c>
      <c r="K73" s="69">
        <f aca="true" t="shared" si="39" ref="K73:Q73">SUM(K71:K72)</f>
        <v>80</v>
      </c>
      <c r="L73" s="108">
        <f t="shared" si="39"/>
        <v>15</v>
      </c>
      <c r="M73" s="69">
        <f t="shared" si="39"/>
        <v>3</v>
      </c>
      <c r="N73" s="69">
        <f t="shared" si="39"/>
        <v>418</v>
      </c>
      <c r="O73" s="69">
        <f>SUM(O71:O72)</f>
        <v>5</v>
      </c>
      <c r="P73" s="70">
        <f t="shared" si="7"/>
        <v>0.7763975155279503</v>
      </c>
      <c r="Q73" s="71">
        <f t="shared" si="39"/>
        <v>123</v>
      </c>
      <c r="R73" s="72">
        <f t="shared" si="8"/>
        <v>19.099378881987576</v>
      </c>
      <c r="S73" s="65">
        <f t="shared" si="9"/>
        <v>19.875776397515526</v>
      </c>
      <c r="T73" s="73">
        <f t="shared" si="36"/>
        <v>0.179168657429527</v>
      </c>
      <c r="U73" s="69">
        <f>SUM(U71:U72)</f>
        <v>8</v>
      </c>
      <c r="V73" s="74">
        <f t="shared" si="37"/>
        <v>0.09555661729574773</v>
      </c>
      <c r="W73" s="70">
        <f aca="true" t="shared" si="40" ref="W73:W124">IF(ISERROR(L73/G73),"N/A",L73/G73*100)</f>
        <v>2.329192546583851</v>
      </c>
      <c r="X73" s="69">
        <f>SUM(X71:X72)</f>
        <v>1205</v>
      </c>
      <c r="Y73" s="75">
        <f t="shared" si="38"/>
        <v>14.393215480172003</v>
      </c>
    </row>
    <row r="74" spans="1:25" ht="9.75" customHeight="1">
      <c r="A74" s="292" t="s">
        <v>73</v>
      </c>
      <c r="B74" s="116" t="s">
        <v>49</v>
      </c>
      <c r="C74" s="162">
        <v>10533</v>
      </c>
      <c r="D74" s="162">
        <v>4977</v>
      </c>
      <c r="E74" s="90">
        <f t="shared" si="34"/>
        <v>47.251495300484194</v>
      </c>
      <c r="F74" s="163">
        <v>836</v>
      </c>
      <c r="G74" s="163">
        <v>64</v>
      </c>
      <c r="H74" s="92">
        <f t="shared" si="35"/>
        <v>7.655502392344498</v>
      </c>
      <c r="I74" s="93">
        <f>SUM(K74:N74)</f>
        <v>56</v>
      </c>
      <c r="J74" s="92">
        <f t="shared" si="6"/>
        <v>87.5</v>
      </c>
      <c r="K74" s="163">
        <v>1</v>
      </c>
      <c r="L74" s="163">
        <v>2</v>
      </c>
      <c r="M74" s="163">
        <v>1</v>
      </c>
      <c r="N74" s="163">
        <v>52</v>
      </c>
      <c r="O74" s="163">
        <v>0</v>
      </c>
      <c r="P74" s="100">
        <f t="shared" si="7"/>
        <v>0</v>
      </c>
      <c r="Q74" s="164">
        <v>8</v>
      </c>
      <c r="R74" s="165">
        <f t="shared" si="8"/>
        <v>12.5</v>
      </c>
      <c r="S74" s="90">
        <f t="shared" si="9"/>
        <v>12.5</v>
      </c>
      <c r="T74" s="98">
        <f t="shared" si="36"/>
        <v>0.23923444976076555</v>
      </c>
      <c r="U74" s="163">
        <v>1</v>
      </c>
      <c r="V74" s="99">
        <f t="shared" si="37"/>
        <v>0.11961722488038277</v>
      </c>
      <c r="W74" s="100">
        <f t="shared" si="40"/>
        <v>3.125</v>
      </c>
      <c r="X74" s="163">
        <v>166</v>
      </c>
      <c r="Y74" s="101">
        <f t="shared" si="38"/>
        <v>19.85645933014354</v>
      </c>
    </row>
    <row r="75" spans="1:25" ht="9.75" customHeight="1">
      <c r="A75" s="293"/>
      <c r="B75" s="88" t="s">
        <v>50</v>
      </c>
      <c r="C75" s="89">
        <v>12841</v>
      </c>
      <c r="D75" s="89">
        <v>7165</v>
      </c>
      <c r="E75" s="90">
        <f t="shared" si="34"/>
        <v>55.797835059574794</v>
      </c>
      <c r="F75" s="91">
        <v>1193</v>
      </c>
      <c r="G75" s="91">
        <v>75</v>
      </c>
      <c r="H75" s="92">
        <f t="shared" si="35"/>
        <v>6.286672254819782</v>
      </c>
      <c r="I75" s="93">
        <f>SUM(K75:N75)</f>
        <v>66</v>
      </c>
      <c r="J75" s="92">
        <f t="shared" si="6"/>
        <v>88</v>
      </c>
      <c r="K75" s="91">
        <v>7</v>
      </c>
      <c r="L75" s="91">
        <v>0</v>
      </c>
      <c r="M75" s="91">
        <v>0</v>
      </c>
      <c r="N75" s="91">
        <v>59</v>
      </c>
      <c r="O75" s="91">
        <v>0</v>
      </c>
      <c r="P75" s="94">
        <f t="shared" si="7"/>
        <v>0</v>
      </c>
      <c r="Q75" s="95">
        <v>9</v>
      </c>
      <c r="R75" s="96">
        <f t="shared" si="8"/>
        <v>12</v>
      </c>
      <c r="S75" s="97">
        <f t="shared" si="9"/>
        <v>12</v>
      </c>
      <c r="T75" s="98">
        <f t="shared" si="36"/>
        <v>0</v>
      </c>
      <c r="U75" s="91">
        <v>0</v>
      </c>
      <c r="V75" s="99">
        <f t="shared" si="37"/>
        <v>0</v>
      </c>
      <c r="W75" s="279">
        <f t="shared" si="40"/>
        <v>0</v>
      </c>
      <c r="X75" s="91">
        <v>231</v>
      </c>
      <c r="Y75" s="101">
        <f t="shared" si="38"/>
        <v>19.362950544844928</v>
      </c>
    </row>
    <row r="76" spans="1:25" ht="9.75" customHeight="1" thickBot="1">
      <c r="A76" s="294"/>
      <c r="B76" s="102" t="s">
        <v>51</v>
      </c>
      <c r="C76" s="103">
        <f>SUM(C74:C75)</f>
        <v>23374</v>
      </c>
      <c r="D76" s="103">
        <f>SUM(D74:D75)</f>
        <v>12142</v>
      </c>
      <c r="E76" s="104">
        <f t="shared" si="34"/>
        <v>51.94660734149055</v>
      </c>
      <c r="F76" s="105">
        <f>SUM(F74:F75)</f>
        <v>2029</v>
      </c>
      <c r="G76" s="105">
        <f>SUM(G74:G75)</f>
        <v>139</v>
      </c>
      <c r="H76" s="106">
        <f t="shared" si="35"/>
        <v>6.850665352390341</v>
      </c>
      <c r="I76" s="107">
        <f>SUM(I74:I75)</f>
        <v>122</v>
      </c>
      <c r="J76" s="106">
        <f t="shared" si="6"/>
        <v>87.76978417266187</v>
      </c>
      <c r="K76" s="108">
        <f aca="true" t="shared" si="41" ref="K76:Q76">SUM(K74:K75)</f>
        <v>8</v>
      </c>
      <c r="L76" s="108">
        <f t="shared" si="41"/>
        <v>2</v>
      </c>
      <c r="M76" s="108">
        <f t="shared" si="41"/>
        <v>1</v>
      </c>
      <c r="N76" s="108">
        <f t="shared" si="41"/>
        <v>111</v>
      </c>
      <c r="O76" s="108">
        <f>SUM(O74:O75)</f>
        <v>0</v>
      </c>
      <c r="P76" s="109">
        <f t="shared" si="7"/>
        <v>0</v>
      </c>
      <c r="Q76" s="110">
        <f t="shared" si="41"/>
        <v>17</v>
      </c>
      <c r="R76" s="111">
        <f t="shared" si="8"/>
        <v>12.23021582733813</v>
      </c>
      <c r="S76" s="104">
        <f t="shared" si="9"/>
        <v>12.23021582733813</v>
      </c>
      <c r="T76" s="112">
        <f t="shared" si="36"/>
        <v>0.09857072449482504</v>
      </c>
      <c r="U76" s="108">
        <f>SUM(U74:U75)</f>
        <v>1</v>
      </c>
      <c r="V76" s="113">
        <f t="shared" si="37"/>
        <v>0.04928536224741252</v>
      </c>
      <c r="W76" s="109">
        <f t="shared" si="40"/>
        <v>1.4388489208633095</v>
      </c>
      <c r="X76" s="108">
        <f>SUM(X74:X75)</f>
        <v>397</v>
      </c>
      <c r="Y76" s="114">
        <f t="shared" si="38"/>
        <v>19.56628881222277</v>
      </c>
    </row>
    <row r="77" spans="1:25" ht="9.75" customHeight="1">
      <c r="A77" s="284" t="s">
        <v>74</v>
      </c>
      <c r="B77" s="36" t="s">
        <v>49</v>
      </c>
      <c r="C77" s="37">
        <f>C74</f>
        <v>10533</v>
      </c>
      <c r="D77" s="37">
        <f>D74</f>
        <v>4977</v>
      </c>
      <c r="E77" s="38">
        <f t="shared" si="34"/>
        <v>47.251495300484194</v>
      </c>
      <c r="F77" s="39">
        <f>F74</f>
        <v>836</v>
      </c>
      <c r="G77" s="39">
        <f>SUM(G74)</f>
        <v>64</v>
      </c>
      <c r="H77" s="40">
        <f t="shared" si="35"/>
        <v>7.655502392344498</v>
      </c>
      <c r="I77" s="41">
        <f>SUM(K77:N77)</f>
        <v>56</v>
      </c>
      <c r="J77" s="40">
        <f t="shared" si="6"/>
        <v>87.5</v>
      </c>
      <c r="K77" s="39">
        <f aca="true" t="shared" si="42" ref="K77:Q78">K74</f>
        <v>1</v>
      </c>
      <c r="L77" s="79">
        <f t="shared" si="42"/>
        <v>2</v>
      </c>
      <c r="M77" s="39">
        <f t="shared" si="42"/>
        <v>1</v>
      </c>
      <c r="N77" s="39">
        <f t="shared" si="42"/>
        <v>52</v>
      </c>
      <c r="O77" s="39">
        <f>O74</f>
        <v>0</v>
      </c>
      <c r="P77" s="43">
        <f t="shared" si="7"/>
        <v>0</v>
      </c>
      <c r="Q77" s="44">
        <f t="shared" si="42"/>
        <v>8</v>
      </c>
      <c r="R77" s="45">
        <f t="shared" si="8"/>
        <v>12.5</v>
      </c>
      <c r="S77" s="38">
        <f t="shared" si="9"/>
        <v>12.5</v>
      </c>
      <c r="T77" s="46">
        <f t="shared" si="36"/>
        <v>0.23923444976076555</v>
      </c>
      <c r="U77" s="39">
        <f>U74</f>
        <v>1</v>
      </c>
      <c r="V77" s="47">
        <f t="shared" si="37"/>
        <v>0.11961722488038277</v>
      </c>
      <c r="W77" s="43">
        <f t="shared" si="40"/>
        <v>3.125</v>
      </c>
      <c r="X77" s="39">
        <f>X74</f>
        <v>166</v>
      </c>
      <c r="Y77" s="48">
        <f t="shared" si="38"/>
        <v>19.85645933014354</v>
      </c>
    </row>
    <row r="78" spans="1:25" ht="9.75" customHeight="1">
      <c r="A78" s="285"/>
      <c r="B78" s="49" t="s">
        <v>50</v>
      </c>
      <c r="C78" s="50">
        <f>C75</f>
        <v>12841</v>
      </c>
      <c r="D78" s="50">
        <f>D75</f>
        <v>7165</v>
      </c>
      <c r="E78" s="51">
        <f t="shared" si="34"/>
        <v>55.797835059574794</v>
      </c>
      <c r="F78" s="52">
        <f>F75</f>
        <v>1193</v>
      </c>
      <c r="G78" s="52">
        <f>SUM(G75)</f>
        <v>75</v>
      </c>
      <c r="H78" s="53">
        <f t="shared" si="35"/>
        <v>6.286672254819782</v>
      </c>
      <c r="I78" s="54">
        <f>SUM(K78:N78)</f>
        <v>66</v>
      </c>
      <c r="J78" s="53">
        <f t="shared" si="6"/>
        <v>88</v>
      </c>
      <c r="K78" s="52">
        <f t="shared" si="42"/>
        <v>7</v>
      </c>
      <c r="L78" s="91">
        <f t="shared" si="42"/>
        <v>0</v>
      </c>
      <c r="M78" s="52">
        <f t="shared" si="42"/>
        <v>0</v>
      </c>
      <c r="N78" s="52">
        <f t="shared" si="42"/>
        <v>59</v>
      </c>
      <c r="O78" s="52">
        <f>O75</f>
        <v>0</v>
      </c>
      <c r="P78" s="55">
        <f t="shared" si="7"/>
        <v>0</v>
      </c>
      <c r="Q78" s="56">
        <f t="shared" si="42"/>
        <v>9</v>
      </c>
      <c r="R78" s="57">
        <f t="shared" si="8"/>
        <v>12</v>
      </c>
      <c r="S78" s="58">
        <f t="shared" si="9"/>
        <v>12</v>
      </c>
      <c r="T78" s="59">
        <f t="shared" si="36"/>
        <v>0</v>
      </c>
      <c r="U78" s="52">
        <f>U75</f>
        <v>0</v>
      </c>
      <c r="V78" s="60">
        <f t="shared" si="37"/>
        <v>0</v>
      </c>
      <c r="W78" s="277">
        <f t="shared" si="40"/>
        <v>0</v>
      </c>
      <c r="X78" s="52">
        <f>X75</f>
        <v>231</v>
      </c>
      <c r="Y78" s="62">
        <f t="shared" si="38"/>
        <v>19.362950544844928</v>
      </c>
    </row>
    <row r="79" spans="1:25" ht="9.75" customHeight="1" thickBot="1">
      <c r="A79" s="286"/>
      <c r="B79" s="63" t="s">
        <v>51</v>
      </c>
      <c r="C79" s="64">
        <f>SUM(C77:C78)</f>
        <v>23374</v>
      </c>
      <c r="D79" s="64">
        <f>SUM(D77:D78)</f>
        <v>12142</v>
      </c>
      <c r="E79" s="65">
        <f t="shared" si="34"/>
        <v>51.94660734149055</v>
      </c>
      <c r="F79" s="66">
        <f>SUM(F77:F78)</f>
        <v>2029</v>
      </c>
      <c r="G79" s="66">
        <f>SUM(G77:G78)</f>
        <v>139</v>
      </c>
      <c r="H79" s="67">
        <f t="shared" si="35"/>
        <v>6.850665352390341</v>
      </c>
      <c r="I79" s="68">
        <f>SUM(I77:I78)</f>
        <v>122</v>
      </c>
      <c r="J79" s="67">
        <f aca="true" t="shared" si="43" ref="J79:J124">IF(ISERROR(I79/G79),"N/A",I79/G79*100)</f>
        <v>87.76978417266187</v>
      </c>
      <c r="K79" s="69">
        <f aca="true" t="shared" si="44" ref="K79:Q79">SUM(K77:K78)</f>
        <v>8</v>
      </c>
      <c r="L79" s="108">
        <f t="shared" si="44"/>
        <v>2</v>
      </c>
      <c r="M79" s="69">
        <f t="shared" si="44"/>
        <v>1</v>
      </c>
      <c r="N79" s="69">
        <f t="shared" si="44"/>
        <v>111</v>
      </c>
      <c r="O79" s="69">
        <f>SUM(O77:O78)</f>
        <v>0</v>
      </c>
      <c r="P79" s="70">
        <f aca="true" t="shared" si="45" ref="P79:P124">IF(ISERROR(O79/G79),"N/A",O79/G79*100)</f>
        <v>0</v>
      </c>
      <c r="Q79" s="71">
        <f t="shared" si="44"/>
        <v>17</v>
      </c>
      <c r="R79" s="72">
        <f aca="true" t="shared" si="46" ref="R79:R124">IF(ISERROR(Q79/G79),"N/A",Q79/G79*100)</f>
        <v>12.23021582733813</v>
      </c>
      <c r="S79" s="65">
        <f aca="true" t="shared" si="47" ref="S79:S124">IF(ISERROR((O79+Q79)/G79),"N/A",(O79+Q79)/G79*100)</f>
        <v>12.23021582733813</v>
      </c>
      <c r="T79" s="73">
        <f t="shared" si="36"/>
        <v>0.09857072449482504</v>
      </c>
      <c r="U79" s="69">
        <f>SUM(U77:U78)</f>
        <v>1</v>
      </c>
      <c r="V79" s="74">
        <f t="shared" si="37"/>
        <v>0.04928536224741252</v>
      </c>
      <c r="W79" s="70">
        <f t="shared" si="40"/>
        <v>1.4388489208633095</v>
      </c>
      <c r="X79" s="69">
        <f>SUM(X77:X78)</f>
        <v>397</v>
      </c>
      <c r="Y79" s="75">
        <f t="shared" si="38"/>
        <v>19.56628881222277</v>
      </c>
    </row>
    <row r="80" spans="1:25" ht="9.75" customHeight="1">
      <c r="A80" s="292" t="s">
        <v>75</v>
      </c>
      <c r="B80" s="116" t="s">
        <v>49</v>
      </c>
      <c r="C80" s="162">
        <v>10521</v>
      </c>
      <c r="D80" s="162">
        <v>5255</v>
      </c>
      <c r="E80" s="90">
        <f t="shared" si="34"/>
        <v>49.94772360041821</v>
      </c>
      <c r="F80" s="163">
        <v>1422</v>
      </c>
      <c r="G80" s="163">
        <v>91</v>
      </c>
      <c r="H80" s="92">
        <f t="shared" si="35"/>
        <v>6.39943741209564</v>
      </c>
      <c r="I80" s="93">
        <f>SUM(K80:N80)</f>
        <v>52</v>
      </c>
      <c r="J80" s="92">
        <f t="shared" si="43"/>
        <v>57.14285714285714</v>
      </c>
      <c r="K80" s="163">
        <v>7</v>
      </c>
      <c r="L80" s="163">
        <v>2</v>
      </c>
      <c r="M80" s="163">
        <v>0</v>
      </c>
      <c r="N80" s="163">
        <v>43</v>
      </c>
      <c r="O80" s="163">
        <v>0</v>
      </c>
      <c r="P80" s="100">
        <f t="shared" si="45"/>
        <v>0</v>
      </c>
      <c r="Q80" s="164">
        <v>39</v>
      </c>
      <c r="R80" s="165">
        <f t="shared" si="46"/>
        <v>42.857142857142854</v>
      </c>
      <c r="S80" s="90">
        <f t="shared" si="47"/>
        <v>42.857142857142854</v>
      </c>
      <c r="T80" s="98">
        <f t="shared" si="36"/>
        <v>0.14064697609001406</v>
      </c>
      <c r="U80" s="163">
        <v>1</v>
      </c>
      <c r="V80" s="99">
        <f t="shared" si="37"/>
        <v>0.07032348804500703</v>
      </c>
      <c r="W80" s="100">
        <f t="shared" si="40"/>
        <v>2.197802197802198</v>
      </c>
      <c r="X80" s="163">
        <v>251</v>
      </c>
      <c r="Y80" s="101">
        <f t="shared" si="38"/>
        <v>17.651195499296765</v>
      </c>
    </row>
    <row r="81" spans="1:25" ht="9.75" customHeight="1">
      <c r="A81" s="293"/>
      <c r="B81" s="88" t="s">
        <v>50</v>
      </c>
      <c r="C81" s="89">
        <v>12804</v>
      </c>
      <c r="D81" s="89">
        <v>8505</v>
      </c>
      <c r="E81" s="90">
        <f t="shared" si="34"/>
        <v>66.42455482661667</v>
      </c>
      <c r="F81" s="91">
        <v>1979</v>
      </c>
      <c r="G81" s="91">
        <v>119</v>
      </c>
      <c r="H81" s="92">
        <f t="shared" si="35"/>
        <v>6.013137948458818</v>
      </c>
      <c r="I81" s="93">
        <f>SUM(K81:N81)</f>
        <v>74</v>
      </c>
      <c r="J81" s="92">
        <f t="shared" si="43"/>
        <v>62.18487394957983</v>
      </c>
      <c r="K81" s="91">
        <v>10</v>
      </c>
      <c r="L81" s="91">
        <v>0</v>
      </c>
      <c r="M81" s="91">
        <v>0</v>
      </c>
      <c r="N81" s="91">
        <v>64</v>
      </c>
      <c r="O81" s="91">
        <v>0</v>
      </c>
      <c r="P81" s="94">
        <f t="shared" si="45"/>
        <v>0</v>
      </c>
      <c r="Q81" s="95">
        <v>45</v>
      </c>
      <c r="R81" s="96">
        <f t="shared" si="46"/>
        <v>37.81512605042017</v>
      </c>
      <c r="S81" s="97">
        <f t="shared" si="47"/>
        <v>37.81512605042017</v>
      </c>
      <c r="T81" s="98">
        <f t="shared" si="36"/>
        <v>0</v>
      </c>
      <c r="U81" s="91">
        <v>0</v>
      </c>
      <c r="V81" s="99">
        <f t="shared" si="37"/>
        <v>0</v>
      </c>
      <c r="W81" s="279">
        <f t="shared" si="40"/>
        <v>0</v>
      </c>
      <c r="X81" s="91">
        <v>330</v>
      </c>
      <c r="Y81" s="101">
        <f t="shared" si="38"/>
        <v>16.67508842849924</v>
      </c>
    </row>
    <row r="82" spans="1:25" ht="9.75" customHeight="1" thickBot="1">
      <c r="A82" s="294"/>
      <c r="B82" s="102" t="s">
        <v>51</v>
      </c>
      <c r="C82" s="103">
        <f>SUM(C80:C81)</f>
        <v>23325</v>
      </c>
      <c r="D82" s="103">
        <f>SUM(D80:D81)</f>
        <v>13760</v>
      </c>
      <c r="E82" s="104">
        <f t="shared" si="34"/>
        <v>58.99249732047159</v>
      </c>
      <c r="F82" s="105">
        <f>SUM(F80:F81)</f>
        <v>3401</v>
      </c>
      <c r="G82" s="105">
        <f>SUM(G80:G81)</f>
        <v>210</v>
      </c>
      <c r="H82" s="106">
        <f t="shared" si="35"/>
        <v>6.174654513378417</v>
      </c>
      <c r="I82" s="107">
        <f>SUM(I80:I81)</f>
        <v>126</v>
      </c>
      <c r="J82" s="106">
        <f t="shared" si="43"/>
        <v>60</v>
      </c>
      <c r="K82" s="108">
        <f aca="true" t="shared" si="48" ref="K82:Q82">SUM(K80:K81)</f>
        <v>17</v>
      </c>
      <c r="L82" s="108">
        <f t="shared" si="48"/>
        <v>2</v>
      </c>
      <c r="M82" s="108">
        <f t="shared" si="48"/>
        <v>0</v>
      </c>
      <c r="N82" s="108">
        <f t="shared" si="48"/>
        <v>107</v>
      </c>
      <c r="O82" s="108">
        <f>SUM(O80:O81)</f>
        <v>0</v>
      </c>
      <c r="P82" s="109">
        <f t="shared" si="45"/>
        <v>0</v>
      </c>
      <c r="Q82" s="110">
        <f t="shared" si="48"/>
        <v>84</v>
      </c>
      <c r="R82" s="111">
        <f t="shared" si="46"/>
        <v>40</v>
      </c>
      <c r="S82" s="104">
        <f t="shared" si="47"/>
        <v>40</v>
      </c>
      <c r="T82" s="112">
        <f t="shared" si="36"/>
        <v>0.058806233460746836</v>
      </c>
      <c r="U82" s="108">
        <f>SUM(U80:U81)</f>
        <v>1</v>
      </c>
      <c r="V82" s="113">
        <f t="shared" si="37"/>
        <v>0.029403116730373418</v>
      </c>
      <c r="W82" s="109">
        <f t="shared" si="40"/>
        <v>0.9523809523809524</v>
      </c>
      <c r="X82" s="108">
        <f>SUM(X80:X81)</f>
        <v>581</v>
      </c>
      <c r="Y82" s="114">
        <f t="shared" si="38"/>
        <v>17.083210820346956</v>
      </c>
    </row>
    <row r="83" spans="1:25" ht="9.75" customHeight="1">
      <c r="A83" s="284" t="s">
        <v>76</v>
      </c>
      <c r="B83" s="36" t="s">
        <v>49</v>
      </c>
      <c r="C83" s="37">
        <f>C80</f>
        <v>10521</v>
      </c>
      <c r="D83" s="37">
        <f>D80</f>
        <v>5255</v>
      </c>
      <c r="E83" s="38">
        <f>D83/C83*100</f>
        <v>49.94772360041821</v>
      </c>
      <c r="F83" s="39">
        <f>F80</f>
        <v>1422</v>
      </c>
      <c r="G83" s="39">
        <f>SUM(G80)</f>
        <v>91</v>
      </c>
      <c r="H83" s="40">
        <f t="shared" si="35"/>
        <v>6.39943741209564</v>
      </c>
      <c r="I83" s="41">
        <f>SUM(K83:N83)</f>
        <v>52</v>
      </c>
      <c r="J83" s="40">
        <f t="shared" si="43"/>
        <v>57.14285714285714</v>
      </c>
      <c r="K83" s="39">
        <f aca="true" t="shared" si="49" ref="K83:Q84">K80</f>
        <v>7</v>
      </c>
      <c r="L83" s="79">
        <f t="shared" si="49"/>
        <v>2</v>
      </c>
      <c r="M83" s="39">
        <f t="shared" si="49"/>
        <v>0</v>
      </c>
      <c r="N83" s="39">
        <f t="shared" si="49"/>
        <v>43</v>
      </c>
      <c r="O83" s="39">
        <f>O80</f>
        <v>0</v>
      </c>
      <c r="P83" s="43">
        <f t="shared" si="45"/>
        <v>0</v>
      </c>
      <c r="Q83" s="44">
        <f t="shared" si="49"/>
        <v>39</v>
      </c>
      <c r="R83" s="45">
        <f t="shared" si="46"/>
        <v>42.857142857142854</v>
      </c>
      <c r="S83" s="38">
        <f t="shared" si="47"/>
        <v>42.857142857142854</v>
      </c>
      <c r="T83" s="46">
        <f t="shared" si="36"/>
        <v>0.14064697609001406</v>
      </c>
      <c r="U83" s="39">
        <f>U80</f>
        <v>1</v>
      </c>
      <c r="V83" s="47">
        <f t="shared" si="37"/>
        <v>0.07032348804500703</v>
      </c>
      <c r="W83" s="43">
        <f t="shared" si="40"/>
        <v>2.197802197802198</v>
      </c>
      <c r="X83" s="39">
        <f>X80</f>
        <v>251</v>
      </c>
      <c r="Y83" s="48">
        <f t="shared" si="38"/>
        <v>17.651195499296765</v>
      </c>
    </row>
    <row r="84" spans="1:25" ht="9.75" customHeight="1">
      <c r="A84" s="285"/>
      <c r="B84" s="49" t="s">
        <v>50</v>
      </c>
      <c r="C84" s="50">
        <f>C81</f>
        <v>12804</v>
      </c>
      <c r="D84" s="50">
        <f>D81</f>
        <v>8505</v>
      </c>
      <c r="E84" s="51">
        <f>D84/C84*100</f>
        <v>66.42455482661667</v>
      </c>
      <c r="F84" s="52">
        <f>F81</f>
        <v>1979</v>
      </c>
      <c r="G84" s="52">
        <f>SUM(G81)</f>
        <v>119</v>
      </c>
      <c r="H84" s="53">
        <f t="shared" si="35"/>
        <v>6.013137948458818</v>
      </c>
      <c r="I84" s="54">
        <f>SUM(K84:N84)</f>
        <v>74</v>
      </c>
      <c r="J84" s="53">
        <f t="shared" si="43"/>
        <v>62.18487394957983</v>
      </c>
      <c r="K84" s="52">
        <f t="shared" si="49"/>
        <v>10</v>
      </c>
      <c r="L84" s="91">
        <f t="shared" si="49"/>
        <v>0</v>
      </c>
      <c r="M84" s="52">
        <f t="shared" si="49"/>
        <v>0</v>
      </c>
      <c r="N84" s="52">
        <f t="shared" si="49"/>
        <v>64</v>
      </c>
      <c r="O84" s="52">
        <f>O81</f>
        <v>0</v>
      </c>
      <c r="P84" s="55">
        <f t="shared" si="45"/>
        <v>0</v>
      </c>
      <c r="Q84" s="56">
        <f t="shared" si="49"/>
        <v>45</v>
      </c>
      <c r="R84" s="57">
        <f t="shared" si="46"/>
        <v>37.81512605042017</v>
      </c>
      <c r="S84" s="58">
        <f t="shared" si="47"/>
        <v>37.81512605042017</v>
      </c>
      <c r="T84" s="59">
        <f t="shared" si="36"/>
        <v>0</v>
      </c>
      <c r="U84" s="52">
        <f>U81</f>
        <v>0</v>
      </c>
      <c r="V84" s="60">
        <f t="shared" si="37"/>
        <v>0</v>
      </c>
      <c r="W84" s="277">
        <f t="shared" si="40"/>
        <v>0</v>
      </c>
      <c r="X84" s="52">
        <f>X81</f>
        <v>330</v>
      </c>
      <c r="Y84" s="62">
        <f t="shared" si="38"/>
        <v>16.67508842849924</v>
      </c>
    </row>
    <row r="85" spans="1:25" ht="9.75" customHeight="1" thickBot="1">
      <c r="A85" s="286"/>
      <c r="B85" s="63" t="s">
        <v>51</v>
      </c>
      <c r="C85" s="64">
        <f>SUM(C83:C84)</f>
        <v>23325</v>
      </c>
      <c r="D85" s="64">
        <f>SUM(D83:D84)</f>
        <v>13760</v>
      </c>
      <c r="E85" s="65">
        <f>D85/C85*100</f>
        <v>58.99249732047159</v>
      </c>
      <c r="F85" s="66">
        <f>SUM(F83:F84)</f>
        <v>3401</v>
      </c>
      <c r="G85" s="66">
        <f>SUM(G83:G84)</f>
        <v>210</v>
      </c>
      <c r="H85" s="67">
        <f t="shared" si="35"/>
        <v>6.174654513378417</v>
      </c>
      <c r="I85" s="68">
        <f>SUM(I83:I84)</f>
        <v>126</v>
      </c>
      <c r="J85" s="67">
        <f t="shared" si="43"/>
        <v>60</v>
      </c>
      <c r="K85" s="69">
        <f aca="true" t="shared" si="50" ref="K85:Q85">SUM(K83:K84)</f>
        <v>17</v>
      </c>
      <c r="L85" s="108">
        <f t="shared" si="50"/>
        <v>2</v>
      </c>
      <c r="M85" s="69">
        <f t="shared" si="50"/>
        <v>0</v>
      </c>
      <c r="N85" s="69">
        <f t="shared" si="50"/>
        <v>107</v>
      </c>
      <c r="O85" s="69">
        <f>SUM(O83:O84)</f>
        <v>0</v>
      </c>
      <c r="P85" s="70">
        <f t="shared" si="45"/>
        <v>0</v>
      </c>
      <c r="Q85" s="71">
        <f t="shared" si="50"/>
        <v>84</v>
      </c>
      <c r="R85" s="72">
        <f t="shared" si="46"/>
        <v>40</v>
      </c>
      <c r="S85" s="65">
        <f t="shared" si="47"/>
        <v>40</v>
      </c>
      <c r="T85" s="73">
        <f t="shared" si="36"/>
        <v>0.058806233460746836</v>
      </c>
      <c r="U85" s="69">
        <f>SUM(U83:U84)</f>
        <v>1</v>
      </c>
      <c r="V85" s="74">
        <f t="shared" si="37"/>
        <v>0.029403116730373418</v>
      </c>
      <c r="W85" s="70">
        <f t="shared" si="40"/>
        <v>0.9523809523809524</v>
      </c>
      <c r="X85" s="69">
        <f>SUM(X83:X84)</f>
        <v>581</v>
      </c>
      <c r="Y85" s="75">
        <f t="shared" si="38"/>
        <v>17.083210820346956</v>
      </c>
    </row>
    <row r="86" spans="1:25" s="115" customFormat="1" ht="9.75" customHeight="1">
      <c r="A86" s="291" t="s">
        <v>77</v>
      </c>
      <c r="B86" s="76" t="s">
        <v>49</v>
      </c>
      <c r="C86" s="77">
        <v>15357</v>
      </c>
      <c r="D86" s="77">
        <v>6927</v>
      </c>
      <c r="E86" s="78">
        <f t="shared" si="34"/>
        <v>45.10646610666146</v>
      </c>
      <c r="F86" s="79">
        <v>356</v>
      </c>
      <c r="G86" s="79">
        <v>43</v>
      </c>
      <c r="H86" s="80">
        <f t="shared" si="35"/>
        <v>12.07865168539326</v>
      </c>
      <c r="I86" s="81">
        <f>SUM(K86:N86)</f>
        <v>25</v>
      </c>
      <c r="J86" s="80">
        <f t="shared" si="43"/>
        <v>58.139534883720934</v>
      </c>
      <c r="K86" s="79">
        <v>3</v>
      </c>
      <c r="L86" s="79">
        <v>0</v>
      </c>
      <c r="M86" s="79">
        <v>0</v>
      </c>
      <c r="N86" s="79">
        <v>22</v>
      </c>
      <c r="O86" s="79">
        <v>0</v>
      </c>
      <c r="P86" s="82">
        <f t="shared" si="45"/>
        <v>0</v>
      </c>
      <c r="Q86" s="83">
        <v>18</v>
      </c>
      <c r="R86" s="84">
        <f t="shared" si="46"/>
        <v>41.86046511627907</v>
      </c>
      <c r="S86" s="78">
        <f t="shared" si="47"/>
        <v>41.86046511627907</v>
      </c>
      <c r="T86" s="85">
        <f t="shared" si="36"/>
        <v>0</v>
      </c>
      <c r="U86" s="79">
        <v>0</v>
      </c>
      <c r="V86" s="86">
        <f t="shared" si="37"/>
        <v>0</v>
      </c>
      <c r="W86" s="100">
        <f t="shared" si="40"/>
        <v>0</v>
      </c>
      <c r="X86" s="79">
        <v>71</v>
      </c>
      <c r="Y86" s="87">
        <f t="shared" si="38"/>
        <v>19.9438202247191</v>
      </c>
    </row>
    <row r="87" spans="1:25" s="115" customFormat="1" ht="9.75" customHeight="1">
      <c r="A87" s="288"/>
      <c r="B87" s="88" t="s">
        <v>50</v>
      </c>
      <c r="C87" s="89">
        <v>18486</v>
      </c>
      <c r="D87" s="89">
        <v>11071</v>
      </c>
      <c r="E87" s="90">
        <f t="shared" si="34"/>
        <v>59.88856431894407</v>
      </c>
      <c r="F87" s="91">
        <v>578</v>
      </c>
      <c r="G87" s="91">
        <v>73</v>
      </c>
      <c r="H87" s="92">
        <f t="shared" si="35"/>
        <v>12.629757785467127</v>
      </c>
      <c r="I87" s="93">
        <f>SUM(K87:N87)</f>
        <v>61</v>
      </c>
      <c r="J87" s="92">
        <f t="shared" si="43"/>
        <v>83.56164383561644</v>
      </c>
      <c r="K87" s="91">
        <v>11</v>
      </c>
      <c r="L87" s="91">
        <v>1</v>
      </c>
      <c r="M87" s="91">
        <v>0</v>
      </c>
      <c r="N87" s="91">
        <v>49</v>
      </c>
      <c r="O87" s="91">
        <v>0</v>
      </c>
      <c r="P87" s="94">
        <f t="shared" si="45"/>
        <v>0</v>
      </c>
      <c r="Q87" s="95">
        <v>12</v>
      </c>
      <c r="R87" s="96">
        <f t="shared" si="46"/>
        <v>16.43835616438356</v>
      </c>
      <c r="S87" s="97">
        <f t="shared" si="47"/>
        <v>16.43835616438356</v>
      </c>
      <c r="T87" s="98">
        <f t="shared" si="36"/>
        <v>0.17301038062283738</v>
      </c>
      <c r="U87" s="91">
        <v>1</v>
      </c>
      <c r="V87" s="99">
        <f t="shared" si="37"/>
        <v>0.17301038062283738</v>
      </c>
      <c r="W87" s="279">
        <f t="shared" si="40"/>
        <v>1.36986301369863</v>
      </c>
      <c r="X87" s="91">
        <v>133</v>
      </c>
      <c r="Y87" s="101">
        <f t="shared" si="38"/>
        <v>23.01038062283737</v>
      </c>
    </row>
    <row r="88" spans="1:25" s="155" customFormat="1" ht="9.75" customHeight="1">
      <c r="A88" s="289"/>
      <c r="B88" s="142" t="s">
        <v>51</v>
      </c>
      <c r="C88" s="143">
        <f>SUM(C86:C87)</f>
        <v>33843</v>
      </c>
      <c r="D88" s="143">
        <f>SUM(D86:D87)</f>
        <v>17998</v>
      </c>
      <c r="E88" s="144">
        <f t="shared" si="34"/>
        <v>53.180864580563195</v>
      </c>
      <c r="F88" s="145">
        <f>SUM(F86:F87)</f>
        <v>934</v>
      </c>
      <c r="G88" s="145">
        <f>SUM(G86:G87)</f>
        <v>116</v>
      </c>
      <c r="H88" s="146">
        <f t="shared" si="35"/>
        <v>12.419700214132762</v>
      </c>
      <c r="I88" s="147">
        <f>SUM(I86:I87)</f>
        <v>86</v>
      </c>
      <c r="J88" s="146">
        <f t="shared" si="43"/>
        <v>74.13793103448276</v>
      </c>
      <c r="K88" s="148">
        <f aca="true" t="shared" si="51" ref="K88:Q88">SUM(K86:K87)</f>
        <v>14</v>
      </c>
      <c r="L88" s="148">
        <f t="shared" si="51"/>
        <v>1</v>
      </c>
      <c r="M88" s="148">
        <f t="shared" si="51"/>
        <v>0</v>
      </c>
      <c r="N88" s="148">
        <f t="shared" si="51"/>
        <v>71</v>
      </c>
      <c r="O88" s="148">
        <f>SUM(O86:O87)</f>
        <v>0</v>
      </c>
      <c r="P88" s="149">
        <f t="shared" si="45"/>
        <v>0</v>
      </c>
      <c r="Q88" s="150">
        <f t="shared" si="51"/>
        <v>30</v>
      </c>
      <c r="R88" s="151">
        <f t="shared" si="46"/>
        <v>25.862068965517242</v>
      </c>
      <c r="S88" s="144">
        <f t="shared" si="47"/>
        <v>25.862068965517242</v>
      </c>
      <c r="T88" s="152">
        <f t="shared" si="36"/>
        <v>0.10706638115631692</v>
      </c>
      <c r="U88" s="148">
        <f>SUM(U86:U87)</f>
        <v>1</v>
      </c>
      <c r="V88" s="153">
        <f t="shared" si="37"/>
        <v>0.10706638115631692</v>
      </c>
      <c r="W88" s="149">
        <f t="shared" si="40"/>
        <v>0.8620689655172413</v>
      </c>
      <c r="X88" s="148">
        <f>SUM(X86:X87)</f>
        <v>204</v>
      </c>
      <c r="Y88" s="154">
        <f t="shared" si="38"/>
        <v>21.841541755888652</v>
      </c>
    </row>
    <row r="89" spans="1:25" s="141" customFormat="1" ht="9.75" customHeight="1">
      <c r="A89" s="287" t="s">
        <v>78</v>
      </c>
      <c r="B89" s="129" t="s">
        <v>49</v>
      </c>
      <c r="C89" s="130">
        <v>330</v>
      </c>
      <c r="D89" s="130">
        <v>170</v>
      </c>
      <c r="E89" s="131">
        <f t="shared" si="34"/>
        <v>51.515151515151516</v>
      </c>
      <c r="F89" s="132">
        <v>12</v>
      </c>
      <c r="G89" s="132">
        <v>0</v>
      </c>
      <c r="H89" s="133">
        <f t="shared" si="35"/>
        <v>0</v>
      </c>
      <c r="I89" s="134">
        <f>SUM(K89:N89)</f>
        <v>0</v>
      </c>
      <c r="J89" s="133" t="str">
        <f t="shared" si="43"/>
        <v>N/A</v>
      </c>
      <c r="K89" s="132">
        <v>0</v>
      </c>
      <c r="L89" s="132">
        <v>0</v>
      </c>
      <c r="M89" s="132">
        <v>0</v>
      </c>
      <c r="N89" s="132">
        <v>0</v>
      </c>
      <c r="O89" s="132">
        <v>0</v>
      </c>
      <c r="P89" s="135" t="str">
        <f t="shared" si="45"/>
        <v>N/A</v>
      </c>
      <c r="Q89" s="136">
        <v>0</v>
      </c>
      <c r="R89" s="137" t="str">
        <f t="shared" si="46"/>
        <v>N/A</v>
      </c>
      <c r="S89" s="131" t="str">
        <f t="shared" si="47"/>
        <v>N/A</v>
      </c>
      <c r="T89" s="138">
        <f t="shared" si="36"/>
        <v>0</v>
      </c>
      <c r="U89" s="132">
        <v>0</v>
      </c>
      <c r="V89" s="139">
        <f t="shared" si="37"/>
        <v>0</v>
      </c>
      <c r="W89" s="100" t="str">
        <f t="shared" si="40"/>
        <v>N/A</v>
      </c>
      <c r="X89" s="132">
        <v>2</v>
      </c>
      <c r="Y89" s="140">
        <f t="shared" si="38"/>
        <v>16.666666666666664</v>
      </c>
    </row>
    <row r="90" spans="1:25" s="115" customFormat="1" ht="9.75" customHeight="1">
      <c r="A90" s="288"/>
      <c r="B90" s="88" t="s">
        <v>50</v>
      </c>
      <c r="C90" s="89">
        <v>399</v>
      </c>
      <c r="D90" s="89">
        <v>282</v>
      </c>
      <c r="E90" s="90">
        <f t="shared" si="34"/>
        <v>70.67669172932331</v>
      </c>
      <c r="F90" s="91">
        <v>21</v>
      </c>
      <c r="G90" s="91">
        <v>2</v>
      </c>
      <c r="H90" s="92">
        <f t="shared" si="35"/>
        <v>9.523809523809524</v>
      </c>
      <c r="I90" s="93">
        <f>SUM(K90:N90)</f>
        <v>2</v>
      </c>
      <c r="J90" s="92">
        <f t="shared" si="43"/>
        <v>100</v>
      </c>
      <c r="K90" s="91">
        <v>0</v>
      </c>
      <c r="L90" s="91">
        <v>1</v>
      </c>
      <c r="M90" s="91">
        <v>0</v>
      </c>
      <c r="N90" s="91">
        <v>1</v>
      </c>
      <c r="O90" s="91">
        <v>0</v>
      </c>
      <c r="P90" s="94">
        <f t="shared" si="45"/>
        <v>0</v>
      </c>
      <c r="Q90" s="95">
        <v>0</v>
      </c>
      <c r="R90" s="96">
        <f t="shared" si="46"/>
        <v>0</v>
      </c>
      <c r="S90" s="97">
        <f t="shared" si="47"/>
        <v>0</v>
      </c>
      <c r="T90" s="98">
        <f t="shared" si="36"/>
        <v>4.761904761904762</v>
      </c>
      <c r="U90" s="91">
        <v>1</v>
      </c>
      <c r="V90" s="99">
        <f t="shared" si="37"/>
        <v>4.761904761904762</v>
      </c>
      <c r="W90" s="279">
        <f t="shared" si="40"/>
        <v>50</v>
      </c>
      <c r="X90" s="91">
        <v>9</v>
      </c>
      <c r="Y90" s="101">
        <f t="shared" si="38"/>
        <v>42.857142857142854</v>
      </c>
    </row>
    <row r="91" spans="1:25" s="156" customFormat="1" ht="9.75" customHeight="1" thickBot="1">
      <c r="A91" s="290"/>
      <c r="B91" s="102" t="s">
        <v>51</v>
      </c>
      <c r="C91" s="103">
        <f>SUM(C89:C90)</f>
        <v>729</v>
      </c>
      <c r="D91" s="103">
        <f>SUM(D89:D90)</f>
        <v>452</v>
      </c>
      <c r="E91" s="104">
        <f t="shared" si="34"/>
        <v>62.002743484224965</v>
      </c>
      <c r="F91" s="105">
        <f>SUM(F89:F90)</f>
        <v>33</v>
      </c>
      <c r="G91" s="105">
        <f>SUM(G89:G90)</f>
        <v>2</v>
      </c>
      <c r="H91" s="106">
        <f t="shared" si="35"/>
        <v>6.0606060606060606</v>
      </c>
      <c r="I91" s="107">
        <f>SUM(I89:I90)</f>
        <v>2</v>
      </c>
      <c r="J91" s="106">
        <f t="shared" si="43"/>
        <v>100</v>
      </c>
      <c r="K91" s="108">
        <f aca="true" t="shared" si="52" ref="K91:Q91">SUM(K89:K90)</f>
        <v>0</v>
      </c>
      <c r="L91" s="108">
        <f t="shared" si="52"/>
        <v>1</v>
      </c>
      <c r="M91" s="108">
        <f t="shared" si="52"/>
        <v>0</v>
      </c>
      <c r="N91" s="108">
        <f t="shared" si="52"/>
        <v>1</v>
      </c>
      <c r="O91" s="108">
        <f>SUM(O89:O90)</f>
        <v>0</v>
      </c>
      <c r="P91" s="109">
        <f t="shared" si="45"/>
        <v>0</v>
      </c>
      <c r="Q91" s="110">
        <f t="shared" si="52"/>
        <v>0</v>
      </c>
      <c r="R91" s="111">
        <f t="shared" si="46"/>
        <v>0</v>
      </c>
      <c r="S91" s="104">
        <f t="shared" si="47"/>
        <v>0</v>
      </c>
      <c r="T91" s="112">
        <f t="shared" si="36"/>
        <v>3.0303030303030303</v>
      </c>
      <c r="U91" s="108">
        <f>SUM(U89:U90)</f>
        <v>1</v>
      </c>
      <c r="V91" s="113">
        <f t="shared" si="37"/>
        <v>3.0303030303030303</v>
      </c>
      <c r="W91" s="109">
        <f t="shared" si="40"/>
        <v>50</v>
      </c>
      <c r="X91" s="108">
        <f>SUM(X89:X90)</f>
        <v>11</v>
      </c>
      <c r="Y91" s="114">
        <f t="shared" si="38"/>
        <v>33.33333333333333</v>
      </c>
    </row>
    <row r="92" spans="1:25" ht="9.75" customHeight="1">
      <c r="A92" s="284" t="s">
        <v>79</v>
      </c>
      <c r="B92" s="36" t="s">
        <v>49</v>
      </c>
      <c r="C92" s="37">
        <f>SUM(C86,C89)</f>
        <v>15687</v>
      </c>
      <c r="D92" s="37">
        <f>SUM(D86,D89)</f>
        <v>7097</v>
      </c>
      <c r="E92" s="38">
        <f>D92/C92*100</f>
        <v>45.24128259068018</v>
      </c>
      <c r="F92" s="39">
        <f>SUM(F86,F89)</f>
        <v>368</v>
      </c>
      <c r="G92" s="39">
        <f>SUM(G86,G89)</f>
        <v>43</v>
      </c>
      <c r="H92" s="40">
        <f t="shared" si="35"/>
        <v>11.684782608695652</v>
      </c>
      <c r="I92" s="41">
        <f>SUM(K92:N92)</f>
        <v>25</v>
      </c>
      <c r="J92" s="40">
        <f t="shared" si="43"/>
        <v>58.139534883720934</v>
      </c>
      <c r="K92" s="39">
        <f aca="true" t="shared" si="53" ref="K92:Q93">SUM(K86,K89)</f>
        <v>3</v>
      </c>
      <c r="L92" s="79">
        <f t="shared" si="53"/>
        <v>0</v>
      </c>
      <c r="M92" s="39">
        <f t="shared" si="53"/>
        <v>0</v>
      </c>
      <c r="N92" s="39">
        <f t="shared" si="53"/>
        <v>22</v>
      </c>
      <c r="O92" s="39">
        <f>SUM(O86,O89)</f>
        <v>0</v>
      </c>
      <c r="P92" s="43">
        <f t="shared" si="45"/>
        <v>0</v>
      </c>
      <c r="Q92" s="44">
        <f t="shared" si="53"/>
        <v>18</v>
      </c>
      <c r="R92" s="45">
        <f t="shared" si="46"/>
        <v>41.86046511627907</v>
      </c>
      <c r="S92" s="38">
        <f t="shared" si="47"/>
        <v>41.86046511627907</v>
      </c>
      <c r="T92" s="46">
        <f t="shared" si="36"/>
        <v>0</v>
      </c>
      <c r="U92" s="39">
        <f>SUM(U86,U89)</f>
        <v>0</v>
      </c>
      <c r="V92" s="47">
        <f t="shared" si="37"/>
        <v>0</v>
      </c>
      <c r="W92" s="61">
        <f t="shared" si="40"/>
        <v>0</v>
      </c>
      <c r="X92" s="39">
        <f>SUM(X86,X89)</f>
        <v>73</v>
      </c>
      <c r="Y92" s="48">
        <f>X92/F92*100</f>
        <v>19.83695652173913</v>
      </c>
    </row>
    <row r="93" spans="1:25" ht="9.75" customHeight="1">
      <c r="A93" s="285"/>
      <c r="B93" s="49" t="s">
        <v>50</v>
      </c>
      <c r="C93" s="50">
        <f>SUM(C87,C90)</f>
        <v>18885</v>
      </c>
      <c r="D93" s="50">
        <f>SUM(D87,D90)</f>
        <v>11353</v>
      </c>
      <c r="E93" s="51">
        <f t="shared" si="34"/>
        <v>60.11649457241197</v>
      </c>
      <c r="F93" s="52">
        <f>SUM(F87,F90)</f>
        <v>599</v>
      </c>
      <c r="G93" s="52">
        <f>SUM(G87,G90)</f>
        <v>75</v>
      </c>
      <c r="H93" s="53">
        <f t="shared" si="35"/>
        <v>12.520868113522537</v>
      </c>
      <c r="I93" s="54">
        <f>SUM(K93:N93)</f>
        <v>63</v>
      </c>
      <c r="J93" s="53">
        <f t="shared" si="43"/>
        <v>84</v>
      </c>
      <c r="K93" s="52">
        <f t="shared" si="53"/>
        <v>11</v>
      </c>
      <c r="L93" s="91">
        <f t="shared" si="53"/>
        <v>2</v>
      </c>
      <c r="M93" s="52">
        <f t="shared" si="53"/>
        <v>0</v>
      </c>
      <c r="N93" s="52">
        <f t="shared" si="53"/>
        <v>50</v>
      </c>
      <c r="O93" s="52">
        <f>SUM(O87,O90)</f>
        <v>0</v>
      </c>
      <c r="P93" s="55">
        <f t="shared" si="45"/>
        <v>0</v>
      </c>
      <c r="Q93" s="56">
        <f t="shared" si="53"/>
        <v>12</v>
      </c>
      <c r="R93" s="57">
        <f t="shared" si="46"/>
        <v>16</v>
      </c>
      <c r="S93" s="58">
        <f t="shared" si="47"/>
        <v>16</v>
      </c>
      <c r="T93" s="59">
        <f>L93/F93*100</f>
        <v>0.333889816360601</v>
      </c>
      <c r="U93" s="52">
        <f>SUM(U87,U90)</f>
        <v>2</v>
      </c>
      <c r="V93" s="60">
        <f t="shared" si="37"/>
        <v>0.333889816360601</v>
      </c>
      <c r="W93" s="277">
        <f t="shared" si="40"/>
        <v>2.666666666666667</v>
      </c>
      <c r="X93" s="52">
        <f>SUM(X87,X90)</f>
        <v>142</v>
      </c>
      <c r="Y93" s="62">
        <f t="shared" si="38"/>
        <v>23.706176961602672</v>
      </c>
    </row>
    <row r="94" spans="1:25" ht="9.75" customHeight="1" thickBot="1">
      <c r="A94" s="286"/>
      <c r="B94" s="63" t="s">
        <v>51</v>
      </c>
      <c r="C94" s="64">
        <f>SUM(C92:C93)</f>
        <v>34572</v>
      </c>
      <c r="D94" s="64">
        <f>SUM(D92:D93)</f>
        <v>18450</v>
      </c>
      <c r="E94" s="65">
        <f t="shared" si="34"/>
        <v>53.366886497743835</v>
      </c>
      <c r="F94" s="66">
        <f>SUM(F92:F93)</f>
        <v>967</v>
      </c>
      <c r="G94" s="66">
        <f>SUM(G92:G93)</f>
        <v>118</v>
      </c>
      <c r="H94" s="67">
        <f t="shared" si="35"/>
        <v>12.20268872802482</v>
      </c>
      <c r="I94" s="68">
        <f>SUM(I92:I93)</f>
        <v>88</v>
      </c>
      <c r="J94" s="67">
        <f t="shared" si="43"/>
        <v>74.57627118644068</v>
      </c>
      <c r="K94" s="69">
        <f>SUM(K92:K93)</f>
        <v>14</v>
      </c>
      <c r="L94" s="108">
        <f aca="true" t="shared" si="54" ref="L94:Q94">SUM(L92:L93)</f>
        <v>2</v>
      </c>
      <c r="M94" s="69">
        <f t="shared" si="54"/>
        <v>0</v>
      </c>
      <c r="N94" s="69">
        <f t="shared" si="54"/>
        <v>72</v>
      </c>
      <c r="O94" s="69">
        <f>SUM(O92:O93)</f>
        <v>0</v>
      </c>
      <c r="P94" s="70">
        <f t="shared" si="45"/>
        <v>0</v>
      </c>
      <c r="Q94" s="71">
        <f t="shared" si="54"/>
        <v>30</v>
      </c>
      <c r="R94" s="72">
        <f t="shared" si="46"/>
        <v>25.423728813559322</v>
      </c>
      <c r="S94" s="65">
        <f t="shared" si="47"/>
        <v>25.423728813559322</v>
      </c>
      <c r="T94" s="73">
        <f t="shared" si="36"/>
        <v>0.2068252326783868</v>
      </c>
      <c r="U94" s="69">
        <f>SUM(U92:U93)</f>
        <v>2</v>
      </c>
      <c r="V94" s="74">
        <f t="shared" si="37"/>
        <v>0.2068252326783868</v>
      </c>
      <c r="W94" s="70">
        <f t="shared" si="40"/>
        <v>1.694915254237288</v>
      </c>
      <c r="X94" s="69">
        <f>SUM(X92:X93)</f>
        <v>215</v>
      </c>
      <c r="Y94" s="75">
        <f t="shared" si="38"/>
        <v>22.233712512926576</v>
      </c>
    </row>
    <row r="95" spans="1:25" s="115" customFormat="1" ht="9.75" customHeight="1">
      <c r="A95" s="291" t="s">
        <v>80</v>
      </c>
      <c r="B95" s="76" t="s">
        <v>49</v>
      </c>
      <c r="C95" s="77">
        <v>27894</v>
      </c>
      <c r="D95" s="77">
        <v>11677</v>
      </c>
      <c r="E95" s="78">
        <f t="shared" si="34"/>
        <v>41.86204918620492</v>
      </c>
      <c r="F95" s="79">
        <v>1793</v>
      </c>
      <c r="G95" s="79">
        <v>159</v>
      </c>
      <c r="H95" s="80">
        <f t="shared" si="35"/>
        <v>8.86781929726715</v>
      </c>
      <c r="I95" s="81">
        <f>SUM(K95:N95)</f>
        <v>129</v>
      </c>
      <c r="J95" s="80">
        <f t="shared" si="43"/>
        <v>81.13207547169812</v>
      </c>
      <c r="K95" s="79">
        <v>29</v>
      </c>
      <c r="L95" s="79">
        <v>3</v>
      </c>
      <c r="M95" s="79">
        <v>1</v>
      </c>
      <c r="N95" s="79">
        <v>96</v>
      </c>
      <c r="O95" s="79">
        <v>0</v>
      </c>
      <c r="P95" s="82">
        <f t="shared" si="45"/>
        <v>0</v>
      </c>
      <c r="Q95" s="83">
        <v>30</v>
      </c>
      <c r="R95" s="84">
        <f t="shared" si="46"/>
        <v>18.867924528301888</v>
      </c>
      <c r="S95" s="78">
        <f t="shared" si="47"/>
        <v>18.867924528301888</v>
      </c>
      <c r="T95" s="85">
        <f t="shared" si="36"/>
        <v>0.16731734523145567</v>
      </c>
      <c r="U95" s="79">
        <v>3</v>
      </c>
      <c r="V95" s="86">
        <f t="shared" si="37"/>
        <v>0.16731734523145567</v>
      </c>
      <c r="W95" s="100">
        <f t="shared" si="40"/>
        <v>1.8867924528301887</v>
      </c>
      <c r="X95" s="79">
        <v>307</v>
      </c>
      <c r="Y95" s="87">
        <f t="shared" si="38"/>
        <v>17.122141662018965</v>
      </c>
    </row>
    <row r="96" spans="1:25" s="115" customFormat="1" ht="9.75" customHeight="1">
      <c r="A96" s="288"/>
      <c r="B96" s="88" t="s">
        <v>50</v>
      </c>
      <c r="C96" s="89">
        <v>33480</v>
      </c>
      <c r="D96" s="89">
        <v>20638</v>
      </c>
      <c r="E96" s="90">
        <f t="shared" si="34"/>
        <v>61.64277180406212</v>
      </c>
      <c r="F96" s="91">
        <v>2972</v>
      </c>
      <c r="G96" s="91">
        <v>221</v>
      </c>
      <c r="H96" s="92">
        <f t="shared" si="35"/>
        <v>7.43606998654105</v>
      </c>
      <c r="I96" s="93">
        <f>SUM(K96:N96)</f>
        <v>185</v>
      </c>
      <c r="J96" s="92">
        <f t="shared" si="43"/>
        <v>83.710407239819</v>
      </c>
      <c r="K96" s="91">
        <v>35</v>
      </c>
      <c r="L96" s="91">
        <v>2</v>
      </c>
      <c r="M96" s="91">
        <v>2</v>
      </c>
      <c r="N96" s="91">
        <v>146</v>
      </c>
      <c r="O96" s="91">
        <v>0</v>
      </c>
      <c r="P96" s="94">
        <f t="shared" si="45"/>
        <v>0</v>
      </c>
      <c r="Q96" s="95">
        <v>36</v>
      </c>
      <c r="R96" s="96">
        <f t="shared" si="46"/>
        <v>16.289592760180994</v>
      </c>
      <c r="S96" s="97">
        <f t="shared" si="47"/>
        <v>16.289592760180994</v>
      </c>
      <c r="T96" s="98">
        <f t="shared" si="36"/>
        <v>0.06729475100942127</v>
      </c>
      <c r="U96" s="91">
        <v>1</v>
      </c>
      <c r="V96" s="99">
        <f t="shared" si="37"/>
        <v>0.033647375504710635</v>
      </c>
      <c r="W96" s="279">
        <f t="shared" si="40"/>
        <v>0.904977375565611</v>
      </c>
      <c r="X96" s="91">
        <v>487</v>
      </c>
      <c r="Y96" s="101">
        <f t="shared" si="38"/>
        <v>16.38627187079408</v>
      </c>
    </row>
    <row r="97" spans="1:25" s="155" customFormat="1" ht="9.75" customHeight="1">
      <c r="A97" s="289"/>
      <c r="B97" s="142" t="s">
        <v>51</v>
      </c>
      <c r="C97" s="143">
        <f>SUM(C95:C96)</f>
        <v>61374</v>
      </c>
      <c r="D97" s="143">
        <f>SUM(D95:D96)</f>
        <v>32315</v>
      </c>
      <c r="E97" s="144">
        <f t="shared" si="34"/>
        <v>52.652589044220676</v>
      </c>
      <c r="F97" s="145">
        <f>SUM(F95:F96)</f>
        <v>4765</v>
      </c>
      <c r="G97" s="145">
        <f>SUM(G95:G96)</f>
        <v>380</v>
      </c>
      <c r="H97" s="146">
        <f t="shared" si="35"/>
        <v>7.974816369359916</v>
      </c>
      <c r="I97" s="147">
        <f>SUM(I95:I96)</f>
        <v>314</v>
      </c>
      <c r="J97" s="146">
        <f t="shared" si="43"/>
        <v>82.63157894736842</v>
      </c>
      <c r="K97" s="148">
        <f aca="true" t="shared" si="55" ref="K97:Q97">SUM(K95:K96)</f>
        <v>64</v>
      </c>
      <c r="L97" s="148">
        <f t="shared" si="55"/>
        <v>5</v>
      </c>
      <c r="M97" s="148">
        <f t="shared" si="55"/>
        <v>3</v>
      </c>
      <c r="N97" s="148">
        <f t="shared" si="55"/>
        <v>242</v>
      </c>
      <c r="O97" s="148">
        <f>SUM(O95:O96)</f>
        <v>0</v>
      </c>
      <c r="P97" s="149">
        <f t="shared" si="45"/>
        <v>0</v>
      </c>
      <c r="Q97" s="150">
        <f t="shared" si="55"/>
        <v>66</v>
      </c>
      <c r="R97" s="151">
        <f t="shared" si="46"/>
        <v>17.36842105263158</v>
      </c>
      <c r="S97" s="144">
        <f t="shared" si="47"/>
        <v>17.36842105263158</v>
      </c>
      <c r="T97" s="152">
        <f t="shared" si="36"/>
        <v>0.1049317943336831</v>
      </c>
      <c r="U97" s="148">
        <f>SUM(U95:U96)</f>
        <v>4</v>
      </c>
      <c r="V97" s="153">
        <f t="shared" si="37"/>
        <v>0.08394543546694648</v>
      </c>
      <c r="W97" s="149">
        <f t="shared" si="40"/>
        <v>1.3157894736842104</v>
      </c>
      <c r="X97" s="148">
        <f>SUM(X95:X96)</f>
        <v>794</v>
      </c>
      <c r="Y97" s="154">
        <f t="shared" si="38"/>
        <v>16.66316894018888</v>
      </c>
    </row>
    <row r="98" spans="1:25" s="141" customFormat="1" ht="9.75" customHeight="1">
      <c r="A98" s="287" t="s">
        <v>81</v>
      </c>
      <c r="B98" s="129" t="s">
        <v>49</v>
      </c>
      <c r="C98" s="130">
        <v>4303</v>
      </c>
      <c r="D98" s="130">
        <v>2284</v>
      </c>
      <c r="E98" s="131">
        <f t="shared" si="34"/>
        <v>53.07924703695096</v>
      </c>
      <c r="F98" s="132">
        <v>588</v>
      </c>
      <c r="G98" s="132">
        <v>55</v>
      </c>
      <c r="H98" s="133">
        <f t="shared" si="35"/>
        <v>9.35374149659864</v>
      </c>
      <c r="I98" s="134">
        <f>SUM(K98:N98)</f>
        <v>45</v>
      </c>
      <c r="J98" s="133">
        <f t="shared" si="43"/>
        <v>81.81818181818183</v>
      </c>
      <c r="K98" s="132">
        <v>8</v>
      </c>
      <c r="L98" s="132">
        <v>0</v>
      </c>
      <c r="M98" s="132">
        <v>1</v>
      </c>
      <c r="N98" s="132">
        <v>36</v>
      </c>
      <c r="O98" s="132">
        <v>6</v>
      </c>
      <c r="P98" s="135">
        <f t="shared" si="45"/>
        <v>10.909090909090908</v>
      </c>
      <c r="Q98" s="136">
        <v>4</v>
      </c>
      <c r="R98" s="137">
        <f t="shared" si="46"/>
        <v>7.2727272727272725</v>
      </c>
      <c r="S98" s="131">
        <f t="shared" si="47"/>
        <v>18.181818181818183</v>
      </c>
      <c r="T98" s="138">
        <f t="shared" si="36"/>
        <v>0</v>
      </c>
      <c r="U98" s="132">
        <v>0</v>
      </c>
      <c r="V98" s="139">
        <f t="shared" si="37"/>
        <v>0</v>
      </c>
      <c r="W98" s="100">
        <f t="shared" si="40"/>
        <v>0</v>
      </c>
      <c r="X98" s="132">
        <v>29</v>
      </c>
      <c r="Y98" s="140">
        <f t="shared" si="38"/>
        <v>4.931972789115646</v>
      </c>
    </row>
    <row r="99" spans="1:25" s="115" customFormat="1" ht="9.75" customHeight="1">
      <c r="A99" s="288"/>
      <c r="B99" s="88" t="s">
        <v>50</v>
      </c>
      <c r="C99" s="89">
        <v>4971</v>
      </c>
      <c r="D99" s="89">
        <v>3318</v>
      </c>
      <c r="E99" s="90">
        <f t="shared" si="34"/>
        <v>66.7471333735667</v>
      </c>
      <c r="F99" s="91">
        <v>736</v>
      </c>
      <c r="G99" s="91">
        <v>45</v>
      </c>
      <c r="H99" s="92">
        <f t="shared" si="35"/>
        <v>6.114130434782608</v>
      </c>
      <c r="I99" s="93">
        <f>SUM(K99:N99)</f>
        <v>41</v>
      </c>
      <c r="J99" s="92">
        <f t="shared" si="43"/>
        <v>91.11111111111111</v>
      </c>
      <c r="K99" s="91">
        <v>6</v>
      </c>
      <c r="L99" s="91">
        <v>0</v>
      </c>
      <c r="M99" s="91">
        <v>0</v>
      </c>
      <c r="N99" s="91">
        <v>35</v>
      </c>
      <c r="O99" s="91">
        <v>1</v>
      </c>
      <c r="P99" s="94">
        <f t="shared" si="45"/>
        <v>2.2222222222222223</v>
      </c>
      <c r="Q99" s="95">
        <v>3</v>
      </c>
      <c r="R99" s="96">
        <f t="shared" si="46"/>
        <v>6.666666666666667</v>
      </c>
      <c r="S99" s="97">
        <f t="shared" si="47"/>
        <v>8.88888888888889</v>
      </c>
      <c r="T99" s="98">
        <f t="shared" si="36"/>
        <v>0</v>
      </c>
      <c r="U99" s="91">
        <v>0</v>
      </c>
      <c r="V99" s="99">
        <f t="shared" si="37"/>
        <v>0</v>
      </c>
      <c r="W99" s="279">
        <f t="shared" si="40"/>
        <v>0</v>
      </c>
      <c r="X99" s="91">
        <v>41</v>
      </c>
      <c r="Y99" s="101">
        <f t="shared" si="38"/>
        <v>5.570652173913043</v>
      </c>
    </row>
    <row r="100" spans="1:25" s="155" customFormat="1" ht="9.75" customHeight="1">
      <c r="A100" s="289"/>
      <c r="B100" s="142" t="s">
        <v>51</v>
      </c>
      <c r="C100" s="143">
        <f>SUM(C98:C99)</f>
        <v>9274</v>
      </c>
      <c r="D100" s="143">
        <f>SUM(D98:D99)</f>
        <v>5602</v>
      </c>
      <c r="E100" s="144">
        <f t="shared" si="34"/>
        <v>60.40543454819927</v>
      </c>
      <c r="F100" s="145">
        <f>SUM(F98:F99)</f>
        <v>1324</v>
      </c>
      <c r="G100" s="145">
        <f>SUM(G98:G99)</f>
        <v>100</v>
      </c>
      <c r="H100" s="146">
        <f t="shared" si="35"/>
        <v>7.552870090634441</v>
      </c>
      <c r="I100" s="147">
        <f>SUM(I98:I99)</f>
        <v>86</v>
      </c>
      <c r="J100" s="146">
        <f t="shared" si="43"/>
        <v>86</v>
      </c>
      <c r="K100" s="148">
        <f aca="true" t="shared" si="56" ref="K100:Q100">SUM(K98:K99)</f>
        <v>14</v>
      </c>
      <c r="L100" s="148">
        <f t="shared" si="56"/>
        <v>0</v>
      </c>
      <c r="M100" s="148">
        <f t="shared" si="56"/>
        <v>1</v>
      </c>
      <c r="N100" s="148">
        <f t="shared" si="56"/>
        <v>71</v>
      </c>
      <c r="O100" s="148">
        <f>SUM(O98:O99)</f>
        <v>7</v>
      </c>
      <c r="P100" s="149">
        <f t="shared" si="45"/>
        <v>7.000000000000001</v>
      </c>
      <c r="Q100" s="150">
        <f t="shared" si="56"/>
        <v>7</v>
      </c>
      <c r="R100" s="151">
        <f t="shared" si="46"/>
        <v>7.000000000000001</v>
      </c>
      <c r="S100" s="144">
        <f t="shared" si="47"/>
        <v>14.000000000000002</v>
      </c>
      <c r="T100" s="152">
        <f t="shared" si="36"/>
        <v>0</v>
      </c>
      <c r="U100" s="148">
        <f>SUM(U98:U99)</f>
        <v>0</v>
      </c>
      <c r="V100" s="153">
        <f t="shared" si="37"/>
        <v>0</v>
      </c>
      <c r="W100" s="149">
        <f t="shared" si="40"/>
        <v>0</v>
      </c>
      <c r="X100" s="148">
        <f>SUM(X98:X99)</f>
        <v>70</v>
      </c>
      <c r="Y100" s="154">
        <f t="shared" si="38"/>
        <v>5.287009063444108</v>
      </c>
    </row>
    <row r="101" spans="1:25" s="141" customFormat="1" ht="9.75" customHeight="1">
      <c r="A101" s="287" t="s">
        <v>82</v>
      </c>
      <c r="B101" s="129" t="s">
        <v>49</v>
      </c>
      <c r="C101" s="130">
        <v>1821</v>
      </c>
      <c r="D101" s="130">
        <v>479</v>
      </c>
      <c r="E101" s="131">
        <f t="shared" si="34"/>
        <v>26.30422844590884</v>
      </c>
      <c r="F101" s="132">
        <v>269</v>
      </c>
      <c r="G101" s="132">
        <v>6</v>
      </c>
      <c r="H101" s="133">
        <f t="shared" si="35"/>
        <v>2.2304832713754648</v>
      </c>
      <c r="I101" s="134">
        <f>SUM(K101:N101)</f>
        <v>6</v>
      </c>
      <c r="J101" s="133">
        <f t="shared" si="43"/>
        <v>100</v>
      </c>
      <c r="K101" s="132">
        <v>3</v>
      </c>
      <c r="L101" s="132">
        <v>0</v>
      </c>
      <c r="M101" s="132">
        <v>0</v>
      </c>
      <c r="N101" s="132">
        <v>3</v>
      </c>
      <c r="O101" s="132">
        <v>0</v>
      </c>
      <c r="P101" s="135">
        <f t="shared" si="45"/>
        <v>0</v>
      </c>
      <c r="Q101" s="136">
        <v>0</v>
      </c>
      <c r="R101" s="137">
        <f t="shared" si="46"/>
        <v>0</v>
      </c>
      <c r="S101" s="131">
        <f t="shared" si="47"/>
        <v>0</v>
      </c>
      <c r="T101" s="138">
        <f t="shared" si="36"/>
        <v>0</v>
      </c>
      <c r="U101" s="132">
        <v>0</v>
      </c>
      <c r="V101" s="139">
        <f t="shared" si="37"/>
        <v>0</v>
      </c>
      <c r="W101" s="100">
        <f t="shared" si="40"/>
        <v>0</v>
      </c>
      <c r="X101" s="132">
        <v>47</v>
      </c>
      <c r="Y101" s="140">
        <f t="shared" si="38"/>
        <v>17.472118959107807</v>
      </c>
    </row>
    <row r="102" spans="1:25" s="115" customFormat="1" ht="9.75" customHeight="1">
      <c r="A102" s="288"/>
      <c r="B102" s="88" t="s">
        <v>50</v>
      </c>
      <c r="C102" s="89">
        <v>2083</v>
      </c>
      <c r="D102" s="89">
        <v>492</v>
      </c>
      <c r="E102" s="90">
        <f t="shared" si="34"/>
        <v>23.619779164666348</v>
      </c>
      <c r="F102" s="91">
        <v>255</v>
      </c>
      <c r="G102" s="91">
        <v>9</v>
      </c>
      <c r="H102" s="92">
        <f t="shared" si="35"/>
        <v>3.5294117647058822</v>
      </c>
      <c r="I102" s="93">
        <f>SUM(K102:N102)</f>
        <v>9</v>
      </c>
      <c r="J102" s="92">
        <f t="shared" si="43"/>
        <v>100</v>
      </c>
      <c r="K102" s="91">
        <v>1</v>
      </c>
      <c r="L102" s="91">
        <v>1</v>
      </c>
      <c r="M102" s="91">
        <v>0</v>
      </c>
      <c r="N102" s="91">
        <v>7</v>
      </c>
      <c r="O102" s="91">
        <v>0</v>
      </c>
      <c r="P102" s="94">
        <f t="shared" si="45"/>
        <v>0</v>
      </c>
      <c r="Q102" s="95">
        <v>0</v>
      </c>
      <c r="R102" s="96">
        <f t="shared" si="46"/>
        <v>0</v>
      </c>
      <c r="S102" s="97">
        <f t="shared" si="47"/>
        <v>0</v>
      </c>
      <c r="T102" s="98">
        <f t="shared" si="36"/>
        <v>0.39215686274509803</v>
      </c>
      <c r="U102" s="91">
        <v>1</v>
      </c>
      <c r="V102" s="99">
        <f t="shared" si="37"/>
        <v>0.39215686274509803</v>
      </c>
      <c r="W102" s="279">
        <f t="shared" si="40"/>
        <v>11.11111111111111</v>
      </c>
      <c r="X102" s="91">
        <v>36</v>
      </c>
      <c r="Y102" s="101">
        <f t="shared" si="38"/>
        <v>14.117647058823529</v>
      </c>
    </row>
    <row r="103" spans="1:25" s="155" customFormat="1" ht="9.75" customHeight="1">
      <c r="A103" s="289"/>
      <c r="B103" s="142" t="s">
        <v>51</v>
      </c>
      <c r="C103" s="143">
        <f>SUM(C101:C102)</f>
        <v>3904</v>
      </c>
      <c r="D103" s="143">
        <f>SUM(D101:D102)</f>
        <v>971</v>
      </c>
      <c r="E103" s="144">
        <f t="shared" si="34"/>
        <v>24.871926229508194</v>
      </c>
      <c r="F103" s="145">
        <f>SUM(F101:F102)</f>
        <v>524</v>
      </c>
      <c r="G103" s="145">
        <f>SUM(G101:G102)</f>
        <v>15</v>
      </c>
      <c r="H103" s="146">
        <f t="shared" si="35"/>
        <v>2.8625954198473282</v>
      </c>
      <c r="I103" s="147">
        <f>SUM(I101:I102)</f>
        <v>15</v>
      </c>
      <c r="J103" s="146">
        <f t="shared" si="43"/>
        <v>100</v>
      </c>
      <c r="K103" s="148">
        <f aca="true" t="shared" si="57" ref="K103:Q103">SUM(K101:K102)</f>
        <v>4</v>
      </c>
      <c r="L103" s="148">
        <f t="shared" si="57"/>
        <v>1</v>
      </c>
      <c r="M103" s="148">
        <f t="shared" si="57"/>
        <v>0</v>
      </c>
      <c r="N103" s="148">
        <f t="shared" si="57"/>
        <v>10</v>
      </c>
      <c r="O103" s="148">
        <f>SUM(O101:O102)</f>
        <v>0</v>
      </c>
      <c r="P103" s="149">
        <f t="shared" si="45"/>
        <v>0</v>
      </c>
      <c r="Q103" s="150">
        <f t="shared" si="57"/>
        <v>0</v>
      </c>
      <c r="R103" s="151">
        <f t="shared" si="46"/>
        <v>0</v>
      </c>
      <c r="S103" s="144">
        <f t="shared" si="47"/>
        <v>0</v>
      </c>
      <c r="T103" s="152">
        <f t="shared" si="36"/>
        <v>0.19083969465648853</v>
      </c>
      <c r="U103" s="148">
        <f>SUM(U101:U102)</f>
        <v>1</v>
      </c>
      <c r="V103" s="153">
        <f t="shared" si="37"/>
        <v>0.19083969465648853</v>
      </c>
      <c r="W103" s="149">
        <f t="shared" si="40"/>
        <v>6.666666666666667</v>
      </c>
      <c r="X103" s="148">
        <f>SUM(X101:X102)</f>
        <v>83</v>
      </c>
      <c r="Y103" s="154">
        <f t="shared" si="38"/>
        <v>15.839694656488549</v>
      </c>
    </row>
    <row r="104" spans="1:25" s="141" customFormat="1" ht="9.75" customHeight="1">
      <c r="A104" s="287" t="s">
        <v>83</v>
      </c>
      <c r="B104" s="129" t="s">
        <v>49</v>
      </c>
      <c r="C104" s="130">
        <v>4851</v>
      </c>
      <c r="D104" s="130">
        <v>954</v>
      </c>
      <c r="E104" s="131">
        <f t="shared" si="34"/>
        <v>19.666048237476808</v>
      </c>
      <c r="F104" s="132">
        <v>596</v>
      </c>
      <c r="G104" s="132">
        <v>60</v>
      </c>
      <c r="H104" s="133">
        <f t="shared" si="35"/>
        <v>10.06711409395973</v>
      </c>
      <c r="I104" s="134">
        <f>SUM(K104:N104)</f>
        <v>42</v>
      </c>
      <c r="J104" s="133">
        <f t="shared" si="43"/>
        <v>70</v>
      </c>
      <c r="K104" s="132">
        <v>5</v>
      </c>
      <c r="L104" s="132">
        <v>3</v>
      </c>
      <c r="M104" s="132">
        <v>1</v>
      </c>
      <c r="N104" s="132">
        <v>33</v>
      </c>
      <c r="O104" s="132">
        <v>0</v>
      </c>
      <c r="P104" s="135">
        <f t="shared" si="45"/>
        <v>0</v>
      </c>
      <c r="Q104" s="136">
        <v>18</v>
      </c>
      <c r="R104" s="137">
        <f t="shared" si="46"/>
        <v>30</v>
      </c>
      <c r="S104" s="131">
        <f t="shared" si="47"/>
        <v>30</v>
      </c>
      <c r="T104" s="138">
        <f t="shared" si="36"/>
        <v>0.5033557046979865</v>
      </c>
      <c r="U104" s="132">
        <v>3</v>
      </c>
      <c r="V104" s="139">
        <f t="shared" si="37"/>
        <v>0.5033557046979865</v>
      </c>
      <c r="W104" s="100">
        <f t="shared" si="40"/>
        <v>5</v>
      </c>
      <c r="X104" s="132">
        <v>83</v>
      </c>
      <c r="Y104" s="140">
        <f t="shared" si="38"/>
        <v>13.926174496644295</v>
      </c>
    </row>
    <row r="105" spans="1:25" s="115" customFormat="1" ht="9.75" customHeight="1">
      <c r="A105" s="288"/>
      <c r="B105" s="88" t="s">
        <v>50</v>
      </c>
      <c r="C105" s="89">
        <v>5881</v>
      </c>
      <c r="D105" s="89">
        <v>1152</v>
      </c>
      <c r="E105" s="90">
        <f t="shared" si="34"/>
        <v>19.588505356231934</v>
      </c>
      <c r="F105" s="91">
        <v>715</v>
      </c>
      <c r="G105" s="91">
        <v>47</v>
      </c>
      <c r="H105" s="92">
        <f t="shared" si="35"/>
        <v>6.573426573426573</v>
      </c>
      <c r="I105" s="93">
        <f>SUM(K105:N105)</f>
        <v>39</v>
      </c>
      <c r="J105" s="92">
        <f t="shared" si="43"/>
        <v>82.97872340425532</v>
      </c>
      <c r="K105" s="91">
        <v>12</v>
      </c>
      <c r="L105" s="91">
        <v>1</v>
      </c>
      <c r="M105" s="91">
        <v>0</v>
      </c>
      <c r="N105" s="91">
        <v>26</v>
      </c>
      <c r="O105" s="91">
        <v>0</v>
      </c>
      <c r="P105" s="94">
        <f t="shared" si="45"/>
        <v>0</v>
      </c>
      <c r="Q105" s="95">
        <v>8</v>
      </c>
      <c r="R105" s="96">
        <f t="shared" si="46"/>
        <v>17.02127659574468</v>
      </c>
      <c r="S105" s="97">
        <f t="shared" si="47"/>
        <v>17.02127659574468</v>
      </c>
      <c r="T105" s="98">
        <f t="shared" si="36"/>
        <v>0.13986013986013987</v>
      </c>
      <c r="U105" s="91">
        <v>0</v>
      </c>
      <c r="V105" s="99">
        <f t="shared" si="37"/>
        <v>0</v>
      </c>
      <c r="W105" s="279">
        <f t="shared" si="40"/>
        <v>2.127659574468085</v>
      </c>
      <c r="X105" s="91">
        <v>89</v>
      </c>
      <c r="Y105" s="101">
        <f t="shared" si="38"/>
        <v>12.447552447552447</v>
      </c>
    </row>
    <row r="106" spans="1:25" s="156" customFormat="1" ht="9.75" customHeight="1" thickBot="1">
      <c r="A106" s="290"/>
      <c r="B106" s="102" t="s">
        <v>51</v>
      </c>
      <c r="C106" s="103">
        <f>SUM(C104:C105)</f>
        <v>10732</v>
      </c>
      <c r="D106" s="103">
        <f>SUM(D104:D105)</f>
        <v>2106</v>
      </c>
      <c r="E106" s="104">
        <f t="shared" si="34"/>
        <v>19.6235557212076</v>
      </c>
      <c r="F106" s="105">
        <f>SUM(F104:F105)</f>
        <v>1311</v>
      </c>
      <c r="G106" s="105">
        <f>SUM(G104:G105)</f>
        <v>107</v>
      </c>
      <c r="H106" s="106">
        <f t="shared" si="35"/>
        <v>8.161708619374524</v>
      </c>
      <c r="I106" s="107">
        <f>SUM(I104:I105)</f>
        <v>81</v>
      </c>
      <c r="J106" s="106">
        <f t="shared" si="43"/>
        <v>75.70093457943925</v>
      </c>
      <c r="K106" s="108">
        <f aca="true" t="shared" si="58" ref="K106:Q106">SUM(K104:K105)</f>
        <v>17</v>
      </c>
      <c r="L106" s="108">
        <f t="shared" si="58"/>
        <v>4</v>
      </c>
      <c r="M106" s="108">
        <f t="shared" si="58"/>
        <v>1</v>
      </c>
      <c r="N106" s="108">
        <f t="shared" si="58"/>
        <v>59</v>
      </c>
      <c r="O106" s="108">
        <f>SUM(O104:O105)</f>
        <v>0</v>
      </c>
      <c r="P106" s="109">
        <f t="shared" si="45"/>
        <v>0</v>
      </c>
      <c r="Q106" s="110">
        <f t="shared" si="58"/>
        <v>26</v>
      </c>
      <c r="R106" s="111">
        <f t="shared" si="46"/>
        <v>24.299065420560748</v>
      </c>
      <c r="S106" s="104">
        <f t="shared" si="47"/>
        <v>24.299065420560748</v>
      </c>
      <c r="T106" s="112">
        <f t="shared" si="36"/>
        <v>0.30511060259344014</v>
      </c>
      <c r="U106" s="108">
        <f>SUM(U104:U105)</f>
        <v>3</v>
      </c>
      <c r="V106" s="113">
        <f t="shared" si="37"/>
        <v>0.2288329519450801</v>
      </c>
      <c r="W106" s="109">
        <f t="shared" si="40"/>
        <v>3.7383177570093453</v>
      </c>
      <c r="X106" s="108">
        <f>SUM(X104:X105)</f>
        <v>172</v>
      </c>
      <c r="Y106" s="114">
        <f t="shared" si="38"/>
        <v>13.119755911517924</v>
      </c>
    </row>
    <row r="107" spans="1:25" ht="9.75" customHeight="1">
      <c r="A107" s="284" t="s">
        <v>84</v>
      </c>
      <c r="B107" s="36" t="s">
        <v>49</v>
      </c>
      <c r="C107" s="37">
        <f>SUM(C95,C98,C101,C104)</f>
        <v>38869</v>
      </c>
      <c r="D107" s="37">
        <f>SUM(D95,D98,D101,D104)</f>
        <v>15394</v>
      </c>
      <c r="E107" s="38">
        <f t="shared" si="34"/>
        <v>39.60482646839383</v>
      </c>
      <c r="F107" s="39">
        <f>SUM(F95,F98,F101,F104)</f>
        <v>3246</v>
      </c>
      <c r="G107" s="39">
        <f>SUM(G95,G98,G101,G104)</f>
        <v>280</v>
      </c>
      <c r="H107" s="40">
        <f t="shared" si="35"/>
        <v>8.62600123228589</v>
      </c>
      <c r="I107" s="41">
        <f>SUM(K107:N107)</f>
        <v>222</v>
      </c>
      <c r="J107" s="40">
        <f t="shared" si="43"/>
        <v>79.28571428571428</v>
      </c>
      <c r="K107" s="39">
        <f aca="true" t="shared" si="59" ref="K107:Q108">SUM(K95,K98,K101,K104)</f>
        <v>45</v>
      </c>
      <c r="L107" s="79">
        <f t="shared" si="59"/>
        <v>6</v>
      </c>
      <c r="M107" s="39">
        <f>SUM(M95,M98,M101,M104)</f>
        <v>3</v>
      </c>
      <c r="N107" s="39">
        <f t="shared" si="59"/>
        <v>168</v>
      </c>
      <c r="O107" s="39">
        <f>SUM(O95,O98,O101,O104)</f>
        <v>6</v>
      </c>
      <c r="P107" s="43">
        <f t="shared" si="45"/>
        <v>2.142857142857143</v>
      </c>
      <c r="Q107" s="44">
        <f t="shared" si="59"/>
        <v>52</v>
      </c>
      <c r="R107" s="45">
        <f t="shared" si="46"/>
        <v>18.571428571428573</v>
      </c>
      <c r="S107" s="38">
        <f t="shared" si="47"/>
        <v>20.714285714285715</v>
      </c>
      <c r="T107" s="46">
        <f t="shared" si="36"/>
        <v>0.18484288354898337</v>
      </c>
      <c r="U107" s="39">
        <f>SUM(U95,U98,U101,U104)</f>
        <v>6</v>
      </c>
      <c r="V107" s="47">
        <f t="shared" si="37"/>
        <v>0.18484288354898337</v>
      </c>
      <c r="W107" s="61">
        <f t="shared" si="40"/>
        <v>2.142857142857143</v>
      </c>
      <c r="X107" s="39">
        <f>SUM(X95,X98,X101,X104)</f>
        <v>466</v>
      </c>
      <c r="Y107" s="48">
        <f t="shared" si="38"/>
        <v>14.356130622304375</v>
      </c>
    </row>
    <row r="108" spans="1:25" ht="9.75" customHeight="1">
      <c r="A108" s="285"/>
      <c r="B108" s="49" t="s">
        <v>50</v>
      </c>
      <c r="C108" s="50">
        <f>SUM(C96,C99,C102,C105)</f>
        <v>46415</v>
      </c>
      <c r="D108" s="50">
        <f>SUM(D96,D99,D102,D105)</f>
        <v>25600</v>
      </c>
      <c r="E108" s="51">
        <f t="shared" si="34"/>
        <v>55.154583647527744</v>
      </c>
      <c r="F108" s="52">
        <f>SUM(F96,F99,F102,F105)</f>
        <v>4678</v>
      </c>
      <c r="G108" s="52">
        <f>SUM(G96,G99,G102,G105)</f>
        <v>322</v>
      </c>
      <c r="H108" s="53">
        <f t="shared" si="35"/>
        <v>6.883283454467722</v>
      </c>
      <c r="I108" s="54">
        <f>SUM(K108:N108)</f>
        <v>274</v>
      </c>
      <c r="J108" s="53">
        <f t="shared" si="43"/>
        <v>85.09316770186336</v>
      </c>
      <c r="K108" s="52">
        <f t="shared" si="59"/>
        <v>54</v>
      </c>
      <c r="L108" s="91">
        <f t="shared" si="59"/>
        <v>4</v>
      </c>
      <c r="M108" s="52">
        <f>SUM(M96,M99,M102,M105)</f>
        <v>2</v>
      </c>
      <c r="N108" s="52">
        <f t="shared" si="59"/>
        <v>214</v>
      </c>
      <c r="O108" s="52">
        <f>SUM(O96,O99,O102,O105)</f>
        <v>1</v>
      </c>
      <c r="P108" s="55">
        <f t="shared" si="45"/>
        <v>0.3105590062111801</v>
      </c>
      <c r="Q108" s="56">
        <f t="shared" si="59"/>
        <v>47</v>
      </c>
      <c r="R108" s="57">
        <f t="shared" si="46"/>
        <v>14.596273291925465</v>
      </c>
      <c r="S108" s="58">
        <f t="shared" si="47"/>
        <v>14.906832298136646</v>
      </c>
      <c r="T108" s="59">
        <f t="shared" si="36"/>
        <v>0.08550662676357418</v>
      </c>
      <c r="U108" s="52">
        <f>SUM(U96,U99,U102,U105)</f>
        <v>2</v>
      </c>
      <c r="V108" s="60">
        <f t="shared" si="37"/>
        <v>0.04275331338178709</v>
      </c>
      <c r="W108" s="277">
        <f t="shared" si="40"/>
        <v>1.2422360248447204</v>
      </c>
      <c r="X108" s="52">
        <f>SUM(X96,X99,X102,X105)</f>
        <v>653</v>
      </c>
      <c r="Y108" s="62">
        <f t="shared" si="38"/>
        <v>13.958956819153483</v>
      </c>
    </row>
    <row r="109" spans="1:25" ht="9.75" customHeight="1" thickBot="1">
      <c r="A109" s="286"/>
      <c r="B109" s="63" t="s">
        <v>51</v>
      </c>
      <c r="C109" s="64">
        <f>SUM(C107:C108)</f>
        <v>85284</v>
      </c>
      <c r="D109" s="64">
        <f>SUM(D107:D108)</f>
        <v>40994</v>
      </c>
      <c r="E109" s="65">
        <f t="shared" si="34"/>
        <v>48.06763285024155</v>
      </c>
      <c r="F109" s="66">
        <f>SUM(F107:F108)</f>
        <v>7924</v>
      </c>
      <c r="G109" s="66">
        <f>SUM(G107:G108)</f>
        <v>602</v>
      </c>
      <c r="H109" s="67">
        <f t="shared" si="35"/>
        <v>7.597173144876325</v>
      </c>
      <c r="I109" s="68">
        <f>SUM(I107:I108)</f>
        <v>496</v>
      </c>
      <c r="J109" s="67">
        <f t="shared" si="43"/>
        <v>82.39202657807309</v>
      </c>
      <c r="K109" s="69">
        <f aca="true" t="shared" si="60" ref="K109:Q109">SUM(K107:K108)</f>
        <v>99</v>
      </c>
      <c r="L109" s="108">
        <f t="shared" si="60"/>
        <v>10</v>
      </c>
      <c r="M109" s="69">
        <f>SUM(M107:M108)</f>
        <v>5</v>
      </c>
      <c r="N109" s="69">
        <f t="shared" si="60"/>
        <v>382</v>
      </c>
      <c r="O109" s="69">
        <f>SUM(O107:O108)</f>
        <v>7</v>
      </c>
      <c r="P109" s="70">
        <f t="shared" si="45"/>
        <v>1.1627906976744187</v>
      </c>
      <c r="Q109" s="71">
        <f t="shared" si="60"/>
        <v>99</v>
      </c>
      <c r="R109" s="72">
        <f t="shared" si="46"/>
        <v>16.44518272425249</v>
      </c>
      <c r="S109" s="65">
        <f t="shared" si="47"/>
        <v>17.60797342192691</v>
      </c>
      <c r="T109" s="73">
        <f t="shared" si="36"/>
        <v>0.12619888944977284</v>
      </c>
      <c r="U109" s="69">
        <f>SUM(U107:U108)</f>
        <v>8</v>
      </c>
      <c r="V109" s="74">
        <f t="shared" si="37"/>
        <v>0.10095911155981827</v>
      </c>
      <c r="W109" s="70">
        <f t="shared" si="40"/>
        <v>1.6611295681063125</v>
      </c>
      <c r="X109" s="69">
        <f>SUM(X107:X108)</f>
        <v>1119</v>
      </c>
      <c r="Y109" s="75">
        <f t="shared" si="38"/>
        <v>14.12165572942958</v>
      </c>
    </row>
    <row r="110" spans="1:25" s="115" customFormat="1" ht="9.75" customHeight="1">
      <c r="A110" s="291" t="s">
        <v>85</v>
      </c>
      <c r="B110" s="76" t="s">
        <v>49</v>
      </c>
      <c r="C110" s="77">
        <v>9434</v>
      </c>
      <c r="D110" s="77">
        <v>3907</v>
      </c>
      <c r="E110" s="78">
        <f t="shared" si="34"/>
        <v>41.414034343862625</v>
      </c>
      <c r="F110" s="79">
        <v>1398</v>
      </c>
      <c r="G110" s="79">
        <v>140</v>
      </c>
      <c r="H110" s="80">
        <f t="shared" si="35"/>
        <v>10.014306151645208</v>
      </c>
      <c r="I110" s="81">
        <f>SUM(K110:N110)</f>
        <v>85</v>
      </c>
      <c r="J110" s="80">
        <f t="shared" si="43"/>
        <v>60.71428571428571</v>
      </c>
      <c r="K110" s="79">
        <v>2</v>
      </c>
      <c r="L110" s="79">
        <v>5</v>
      </c>
      <c r="M110" s="79">
        <v>1</v>
      </c>
      <c r="N110" s="79">
        <v>77</v>
      </c>
      <c r="O110" s="79">
        <v>0</v>
      </c>
      <c r="P110" s="82">
        <f t="shared" si="45"/>
        <v>0</v>
      </c>
      <c r="Q110" s="83">
        <v>55</v>
      </c>
      <c r="R110" s="84">
        <f t="shared" si="46"/>
        <v>39.285714285714285</v>
      </c>
      <c r="S110" s="78">
        <f t="shared" si="47"/>
        <v>39.285714285714285</v>
      </c>
      <c r="T110" s="85">
        <f t="shared" si="36"/>
        <v>0.35765379113018597</v>
      </c>
      <c r="U110" s="79">
        <v>2</v>
      </c>
      <c r="V110" s="86">
        <f t="shared" si="37"/>
        <v>0.14306151645207438</v>
      </c>
      <c r="W110" s="100">
        <f t="shared" si="40"/>
        <v>3.571428571428571</v>
      </c>
      <c r="X110" s="79">
        <v>164</v>
      </c>
      <c r="Y110" s="87">
        <f t="shared" si="38"/>
        <v>11.731044349070102</v>
      </c>
    </row>
    <row r="111" spans="1:25" s="115" customFormat="1" ht="9.75" customHeight="1">
      <c r="A111" s="288"/>
      <c r="B111" s="88" t="s">
        <v>50</v>
      </c>
      <c r="C111" s="89">
        <v>11431</v>
      </c>
      <c r="D111" s="89">
        <v>5030</v>
      </c>
      <c r="E111" s="90">
        <f t="shared" si="34"/>
        <v>44.00314933076721</v>
      </c>
      <c r="F111" s="91">
        <v>1749</v>
      </c>
      <c r="G111" s="91">
        <v>92</v>
      </c>
      <c r="H111" s="92">
        <f t="shared" si="35"/>
        <v>5.260148656375072</v>
      </c>
      <c r="I111" s="93">
        <f>SUM(K111:N111)</f>
        <v>68</v>
      </c>
      <c r="J111" s="92">
        <f t="shared" si="43"/>
        <v>73.91304347826086</v>
      </c>
      <c r="K111" s="91">
        <v>12</v>
      </c>
      <c r="L111" s="91">
        <v>2</v>
      </c>
      <c r="M111" s="91">
        <v>0</v>
      </c>
      <c r="N111" s="91">
        <v>54</v>
      </c>
      <c r="O111" s="91">
        <v>0</v>
      </c>
      <c r="P111" s="94">
        <f t="shared" si="45"/>
        <v>0</v>
      </c>
      <c r="Q111" s="95">
        <v>24</v>
      </c>
      <c r="R111" s="96">
        <f t="shared" si="46"/>
        <v>26.08695652173913</v>
      </c>
      <c r="S111" s="97">
        <f t="shared" si="47"/>
        <v>26.08695652173913</v>
      </c>
      <c r="T111" s="98">
        <f t="shared" si="36"/>
        <v>0.11435105774728416</v>
      </c>
      <c r="U111" s="91">
        <v>1</v>
      </c>
      <c r="V111" s="99">
        <f t="shared" si="37"/>
        <v>0.05717552887364208</v>
      </c>
      <c r="W111" s="279">
        <f t="shared" si="40"/>
        <v>2.1739130434782608</v>
      </c>
      <c r="X111" s="91">
        <v>209</v>
      </c>
      <c r="Y111" s="101">
        <f t="shared" si="38"/>
        <v>11.949685534591195</v>
      </c>
    </row>
    <row r="112" spans="1:25" s="155" customFormat="1" ht="9.75" customHeight="1">
      <c r="A112" s="289"/>
      <c r="B112" s="142" t="s">
        <v>51</v>
      </c>
      <c r="C112" s="143">
        <f>SUM(C110:C111)</f>
        <v>20865</v>
      </c>
      <c r="D112" s="143">
        <f>SUM(D110:D111)</f>
        <v>8937</v>
      </c>
      <c r="E112" s="144">
        <f t="shared" si="34"/>
        <v>42.832494608195546</v>
      </c>
      <c r="F112" s="145">
        <f>SUM(F110:F111)</f>
        <v>3147</v>
      </c>
      <c r="G112" s="145">
        <f>SUM(G110:G111)</f>
        <v>232</v>
      </c>
      <c r="H112" s="146">
        <f t="shared" si="35"/>
        <v>7.372100413091834</v>
      </c>
      <c r="I112" s="147">
        <f>SUM(I110:I111)</f>
        <v>153</v>
      </c>
      <c r="J112" s="146">
        <f t="shared" si="43"/>
        <v>65.94827586206897</v>
      </c>
      <c r="K112" s="148">
        <f aca="true" t="shared" si="61" ref="K112:Q112">SUM(K110:K111)</f>
        <v>14</v>
      </c>
      <c r="L112" s="148">
        <f t="shared" si="61"/>
        <v>7</v>
      </c>
      <c r="M112" s="148">
        <f t="shared" si="61"/>
        <v>1</v>
      </c>
      <c r="N112" s="148">
        <f t="shared" si="61"/>
        <v>131</v>
      </c>
      <c r="O112" s="148">
        <f>SUM(O110:O111)</f>
        <v>0</v>
      </c>
      <c r="P112" s="149">
        <f t="shared" si="45"/>
        <v>0</v>
      </c>
      <c r="Q112" s="150">
        <f t="shared" si="61"/>
        <v>79</v>
      </c>
      <c r="R112" s="151">
        <f t="shared" si="46"/>
        <v>34.05172413793103</v>
      </c>
      <c r="S112" s="144">
        <f t="shared" si="47"/>
        <v>34.05172413793103</v>
      </c>
      <c r="T112" s="152">
        <f t="shared" si="36"/>
        <v>0.22243406418811568</v>
      </c>
      <c r="U112" s="148">
        <f>SUM(U110:U111)</f>
        <v>3</v>
      </c>
      <c r="V112" s="153">
        <f t="shared" si="37"/>
        <v>0.09532888465204957</v>
      </c>
      <c r="W112" s="149">
        <f t="shared" si="40"/>
        <v>3.0172413793103448</v>
      </c>
      <c r="X112" s="148">
        <f>SUM(X110:X111)</f>
        <v>373</v>
      </c>
      <c r="Y112" s="154">
        <f t="shared" si="38"/>
        <v>11.852557991738163</v>
      </c>
    </row>
    <row r="113" spans="1:25" s="141" customFormat="1" ht="9.75" customHeight="1">
      <c r="A113" s="287" t="s">
        <v>86</v>
      </c>
      <c r="B113" s="129" t="s">
        <v>49</v>
      </c>
      <c r="C113" s="130">
        <v>3041</v>
      </c>
      <c r="D113" s="130">
        <v>559</v>
      </c>
      <c r="E113" s="131">
        <f t="shared" si="34"/>
        <v>18.3821111476488</v>
      </c>
      <c r="F113" s="132">
        <v>327</v>
      </c>
      <c r="G113" s="132">
        <v>27</v>
      </c>
      <c r="H113" s="133">
        <f t="shared" si="35"/>
        <v>8.256880733944955</v>
      </c>
      <c r="I113" s="134">
        <f>SUM(K113:N113)</f>
        <v>17</v>
      </c>
      <c r="J113" s="133">
        <f t="shared" si="43"/>
        <v>62.96296296296296</v>
      </c>
      <c r="K113" s="132">
        <v>2</v>
      </c>
      <c r="L113" s="132">
        <v>2</v>
      </c>
      <c r="M113" s="132">
        <v>0</v>
      </c>
      <c r="N113" s="132">
        <v>13</v>
      </c>
      <c r="O113" s="132">
        <v>2</v>
      </c>
      <c r="P113" s="135">
        <f t="shared" si="45"/>
        <v>7.4074074074074066</v>
      </c>
      <c r="Q113" s="136">
        <v>8</v>
      </c>
      <c r="R113" s="137">
        <f t="shared" si="46"/>
        <v>29.629629629629626</v>
      </c>
      <c r="S113" s="131">
        <f t="shared" si="47"/>
        <v>37.03703703703704</v>
      </c>
      <c r="T113" s="138">
        <f t="shared" si="36"/>
        <v>0.6116207951070336</v>
      </c>
      <c r="U113" s="132">
        <v>1</v>
      </c>
      <c r="V113" s="139">
        <f t="shared" si="37"/>
        <v>0.3058103975535168</v>
      </c>
      <c r="W113" s="100">
        <f t="shared" si="40"/>
        <v>7.4074074074074066</v>
      </c>
      <c r="X113" s="132">
        <v>64</v>
      </c>
      <c r="Y113" s="140">
        <f t="shared" si="38"/>
        <v>19.571865443425075</v>
      </c>
    </row>
    <row r="114" spans="1:25" s="115" customFormat="1" ht="9.75" customHeight="1">
      <c r="A114" s="288"/>
      <c r="B114" s="88" t="s">
        <v>50</v>
      </c>
      <c r="C114" s="89">
        <v>3604</v>
      </c>
      <c r="D114" s="89">
        <v>735</v>
      </c>
      <c r="E114" s="90">
        <f t="shared" si="34"/>
        <v>20.39400665926748</v>
      </c>
      <c r="F114" s="91">
        <v>430</v>
      </c>
      <c r="G114" s="91">
        <v>28</v>
      </c>
      <c r="H114" s="92">
        <f t="shared" si="35"/>
        <v>6.511627906976744</v>
      </c>
      <c r="I114" s="93">
        <f>SUM(K114:N114)</f>
        <v>24</v>
      </c>
      <c r="J114" s="92">
        <f t="shared" si="43"/>
        <v>85.71428571428571</v>
      </c>
      <c r="K114" s="91">
        <v>5</v>
      </c>
      <c r="L114" s="91">
        <v>1</v>
      </c>
      <c r="M114" s="91">
        <v>0</v>
      </c>
      <c r="N114" s="91">
        <v>18</v>
      </c>
      <c r="O114" s="91">
        <v>1</v>
      </c>
      <c r="P114" s="94">
        <f t="shared" si="45"/>
        <v>3.571428571428571</v>
      </c>
      <c r="Q114" s="95">
        <v>3</v>
      </c>
      <c r="R114" s="96">
        <f t="shared" si="46"/>
        <v>10.714285714285714</v>
      </c>
      <c r="S114" s="97">
        <f t="shared" si="47"/>
        <v>14.285714285714285</v>
      </c>
      <c r="T114" s="98">
        <f t="shared" si="36"/>
        <v>0.23255813953488372</v>
      </c>
      <c r="U114" s="91">
        <v>1</v>
      </c>
      <c r="V114" s="99">
        <f t="shared" si="37"/>
        <v>0.23255813953488372</v>
      </c>
      <c r="W114" s="279">
        <f t="shared" si="40"/>
        <v>3.571428571428571</v>
      </c>
      <c r="X114" s="91">
        <v>75</v>
      </c>
      <c r="Y114" s="101">
        <f t="shared" si="38"/>
        <v>17.441860465116278</v>
      </c>
    </row>
    <row r="115" spans="1:25" s="155" customFormat="1" ht="9.75" customHeight="1">
      <c r="A115" s="289"/>
      <c r="B115" s="142" t="s">
        <v>51</v>
      </c>
      <c r="C115" s="143">
        <f>SUM(C113:C114)</f>
        <v>6645</v>
      </c>
      <c r="D115" s="143">
        <f>SUM(D113:D114)</f>
        <v>1294</v>
      </c>
      <c r="E115" s="144">
        <f t="shared" si="34"/>
        <v>19.47328818660647</v>
      </c>
      <c r="F115" s="145">
        <f>SUM(F113:F114)</f>
        <v>757</v>
      </c>
      <c r="G115" s="145">
        <f>SUM(G113:G114)</f>
        <v>55</v>
      </c>
      <c r="H115" s="146">
        <f t="shared" si="35"/>
        <v>7.26552179656539</v>
      </c>
      <c r="I115" s="147">
        <f>SUM(I113:I114)</f>
        <v>41</v>
      </c>
      <c r="J115" s="146">
        <f t="shared" si="43"/>
        <v>74.54545454545455</v>
      </c>
      <c r="K115" s="148">
        <f aca="true" t="shared" si="62" ref="K115:Q115">SUM(K113:K114)</f>
        <v>7</v>
      </c>
      <c r="L115" s="148">
        <f t="shared" si="62"/>
        <v>3</v>
      </c>
      <c r="M115" s="148">
        <f t="shared" si="62"/>
        <v>0</v>
      </c>
      <c r="N115" s="148">
        <f t="shared" si="62"/>
        <v>31</v>
      </c>
      <c r="O115" s="148">
        <f>SUM(O113:O114)</f>
        <v>3</v>
      </c>
      <c r="P115" s="149">
        <f t="shared" si="45"/>
        <v>5.454545454545454</v>
      </c>
      <c r="Q115" s="150">
        <f t="shared" si="62"/>
        <v>11</v>
      </c>
      <c r="R115" s="151">
        <f t="shared" si="46"/>
        <v>20</v>
      </c>
      <c r="S115" s="144">
        <f t="shared" si="47"/>
        <v>25.454545454545453</v>
      </c>
      <c r="T115" s="152">
        <f t="shared" si="36"/>
        <v>0.3963011889035667</v>
      </c>
      <c r="U115" s="148">
        <f>SUM(U113:U114)</f>
        <v>2</v>
      </c>
      <c r="V115" s="153">
        <f t="shared" si="37"/>
        <v>0.26420079260237783</v>
      </c>
      <c r="W115" s="149">
        <f t="shared" si="40"/>
        <v>5.454545454545454</v>
      </c>
      <c r="X115" s="148">
        <f>SUM(X113:X114)</f>
        <v>139</v>
      </c>
      <c r="Y115" s="154">
        <f t="shared" si="38"/>
        <v>18.361955085865258</v>
      </c>
    </row>
    <row r="116" spans="1:25" s="141" customFormat="1" ht="9.75" customHeight="1">
      <c r="A116" s="287" t="s">
        <v>87</v>
      </c>
      <c r="B116" s="129" t="s">
        <v>49</v>
      </c>
      <c r="C116" s="130">
        <v>1712</v>
      </c>
      <c r="D116" s="130">
        <v>365</v>
      </c>
      <c r="E116" s="131">
        <f t="shared" si="34"/>
        <v>21.320093457943926</v>
      </c>
      <c r="F116" s="132">
        <v>321</v>
      </c>
      <c r="G116" s="132">
        <v>27</v>
      </c>
      <c r="H116" s="133">
        <f t="shared" si="35"/>
        <v>8.411214953271028</v>
      </c>
      <c r="I116" s="134">
        <f>SUM(K116:N116)</f>
        <v>10</v>
      </c>
      <c r="J116" s="133">
        <f t="shared" si="43"/>
        <v>37.03703703703704</v>
      </c>
      <c r="K116" s="132">
        <v>1</v>
      </c>
      <c r="L116" s="132">
        <v>0</v>
      </c>
      <c r="M116" s="132">
        <v>0</v>
      </c>
      <c r="N116" s="132">
        <v>9</v>
      </c>
      <c r="O116" s="132">
        <v>0</v>
      </c>
      <c r="P116" s="135">
        <f t="shared" si="45"/>
        <v>0</v>
      </c>
      <c r="Q116" s="136">
        <v>17</v>
      </c>
      <c r="R116" s="137">
        <f t="shared" si="46"/>
        <v>62.96296296296296</v>
      </c>
      <c r="S116" s="131">
        <f t="shared" si="47"/>
        <v>62.96296296296296</v>
      </c>
      <c r="T116" s="138">
        <f t="shared" si="36"/>
        <v>0</v>
      </c>
      <c r="U116" s="132">
        <v>0</v>
      </c>
      <c r="V116" s="139">
        <f t="shared" si="37"/>
        <v>0</v>
      </c>
      <c r="W116" s="100">
        <f t="shared" si="40"/>
        <v>0</v>
      </c>
      <c r="X116" s="132">
        <v>18</v>
      </c>
      <c r="Y116" s="140">
        <f t="shared" si="38"/>
        <v>5.607476635514018</v>
      </c>
    </row>
    <row r="117" spans="1:25" s="115" customFormat="1" ht="9.75" customHeight="1">
      <c r="A117" s="288"/>
      <c r="B117" s="88" t="s">
        <v>50</v>
      </c>
      <c r="C117" s="89">
        <v>2032</v>
      </c>
      <c r="D117" s="89">
        <v>511</v>
      </c>
      <c r="E117" s="90">
        <f t="shared" si="34"/>
        <v>25.14763779527559</v>
      </c>
      <c r="F117" s="91">
        <v>451</v>
      </c>
      <c r="G117" s="91">
        <v>13</v>
      </c>
      <c r="H117" s="92">
        <f t="shared" si="35"/>
        <v>2.882483370288248</v>
      </c>
      <c r="I117" s="93">
        <f>SUM(K117:N117)</f>
        <v>3</v>
      </c>
      <c r="J117" s="92">
        <f t="shared" si="43"/>
        <v>23.076923076923077</v>
      </c>
      <c r="K117" s="91">
        <v>2</v>
      </c>
      <c r="L117" s="91">
        <v>0</v>
      </c>
      <c r="M117" s="91">
        <v>0</v>
      </c>
      <c r="N117" s="91">
        <v>1</v>
      </c>
      <c r="O117" s="91">
        <v>0</v>
      </c>
      <c r="P117" s="94">
        <f t="shared" si="45"/>
        <v>0</v>
      </c>
      <c r="Q117" s="95">
        <v>10</v>
      </c>
      <c r="R117" s="96">
        <f t="shared" si="46"/>
        <v>76.92307692307693</v>
      </c>
      <c r="S117" s="97">
        <f t="shared" si="47"/>
        <v>76.92307692307693</v>
      </c>
      <c r="T117" s="98">
        <f t="shared" si="36"/>
        <v>0</v>
      </c>
      <c r="U117" s="91">
        <v>0</v>
      </c>
      <c r="V117" s="99">
        <f t="shared" si="37"/>
        <v>0</v>
      </c>
      <c r="W117" s="279">
        <f t="shared" si="40"/>
        <v>0</v>
      </c>
      <c r="X117" s="91">
        <v>32</v>
      </c>
      <c r="Y117" s="101">
        <f t="shared" si="38"/>
        <v>7.095343680709535</v>
      </c>
    </row>
    <row r="118" spans="1:25" s="155" customFormat="1" ht="9.75" customHeight="1">
      <c r="A118" s="289"/>
      <c r="B118" s="142" t="s">
        <v>51</v>
      </c>
      <c r="C118" s="143">
        <f>SUM(C116:C117)</f>
        <v>3744</v>
      </c>
      <c r="D118" s="143">
        <f>SUM(D116:D117)</f>
        <v>876</v>
      </c>
      <c r="E118" s="144">
        <f t="shared" si="34"/>
        <v>23.397435897435898</v>
      </c>
      <c r="F118" s="145">
        <f>SUM(F116:F117)</f>
        <v>772</v>
      </c>
      <c r="G118" s="145">
        <f>SUM(G116:G117)</f>
        <v>40</v>
      </c>
      <c r="H118" s="146">
        <f t="shared" si="35"/>
        <v>5.181347150259067</v>
      </c>
      <c r="I118" s="147">
        <f>SUM(I116:I117)</f>
        <v>13</v>
      </c>
      <c r="J118" s="146">
        <f t="shared" si="43"/>
        <v>32.5</v>
      </c>
      <c r="K118" s="148">
        <f aca="true" t="shared" si="63" ref="K118:Q118">SUM(K116:K117)</f>
        <v>3</v>
      </c>
      <c r="L118" s="148">
        <f t="shared" si="63"/>
        <v>0</v>
      </c>
      <c r="M118" s="148">
        <f t="shared" si="63"/>
        <v>0</v>
      </c>
      <c r="N118" s="148">
        <f t="shared" si="63"/>
        <v>10</v>
      </c>
      <c r="O118" s="148">
        <f>SUM(O116:O117)</f>
        <v>0</v>
      </c>
      <c r="P118" s="149">
        <f t="shared" si="45"/>
        <v>0</v>
      </c>
      <c r="Q118" s="150">
        <f t="shared" si="63"/>
        <v>27</v>
      </c>
      <c r="R118" s="151">
        <f t="shared" si="46"/>
        <v>67.5</v>
      </c>
      <c r="S118" s="144">
        <f t="shared" si="47"/>
        <v>67.5</v>
      </c>
      <c r="T118" s="152">
        <f t="shared" si="36"/>
        <v>0</v>
      </c>
      <c r="U118" s="148">
        <f>SUM(U116:U117)</f>
        <v>0</v>
      </c>
      <c r="V118" s="153">
        <f t="shared" si="37"/>
        <v>0</v>
      </c>
      <c r="W118" s="149">
        <f t="shared" si="40"/>
        <v>0</v>
      </c>
      <c r="X118" s="148">
        <f>SUM(X116:X117)</f>
        <v>50</v>
      </c>
      <c r="Y118" s="154">
        <f t="shared" si="38"/>
        <v>6.476683937823833</v>
      </c>
    </row>
    <row r="119" spans="1:25" s="141" customFormat="1" ht="9.75" customHeight="1">
      <c r="A119" s="287" t="s">
        <v>88</v>
      </c>
      <c r="B119" s="129" t="s">
        <v>49</v>
      </c>
      <c r="C119" s="130">
        <v>471</v>
      </c>
      <c r="D119" s="130">
        <v>150</v>
      </c>
      <c r="E119" s="131">
        <f t="shared" si="34"/>
        <v>31.84713375796178</v>
      </c>
      <c r="F119" s="132">
        <v>103</v>
      </c>
      <c r="G119" s="132">
        <v>7</v>
      </c>
      <c r="H119" s="133">
        <f t="shared" si="35"/>
        <v>6.796116504854369</v>
      </c>
      <c r="I119" s="134">
        <f>SUM(K119:N119)</f>
        <v>6</v>
      </c>
      <c r="J119" s="133">
        <f t="shared" si="43"/>
        <v>85.71428571428571</v>
      </c>
      <c r="K119" s="132">
        <v>1</v>
      </c>
      <c r="L119" s="132">
        <v>1</v>
      </c>
      <c r="M119" s="132">
        <v>0</v>
      </c>
      <c r="N119" s="132">
        <v>4</v>
      </c>
      <c r="O119" s="132">
        <v>0</v>
      </c>
      <c r="P119" s="135">
        <f t="shared" si="45"/>
        <v>0</v>
      </c>
      <c r="Q119" s="136">
        <v>1</v>
      </c>
      <c r="R119" s="137">
        <f t="shared" si="46"/>
        <v>14.285714285714285</v>
      </c>
      <c r="S119" s="131">
        <f t="shared" si="47"/>
        <v>14.285714285714285</v>
      </c>
      <c r="T119" s="138">
        <f t="shared" si="36"/>
        <v>0.9708737864077669</v>
      </c>
      <c r="U119" s="132">
        <v>1</v>
      </c>
      <c r="V119" s="139">
        <f t="shared" si="37"/>
        <v>0.9708737864077669</v>
      </c>
      <c r="W119" s="100">
        <f t="shared" si="40"/>
        <v>14.285714285714285</v>
      </c>
      <c r="X119" s="132">
        <v>1</v>
      </c>
      <c r="Y119" s="140">
        <f t="shared" si="38"/>
        <v>0.9708737864077669</v>
      </c>
    </row>
    <row r="120" spans="1:25" s="115" customFormat="1" ht="9.75" customHeight="1">
      <c r="A120" s="288"/>
      <c r="B120" s="88" t="s">
        <v>50</v>
      </c>
      <c r="C120" s="89">
        <v>577</v>
      </c>
      <c r="D120" s="89">
        <v>173</v>
      </c>
      <c r="E120" s="90">
        <f t="shared" si="34"/>
        <v>29.98266897746967</v>
      </c>
      <c r="F120" s="91">
        <v>128</v>
      </c>
      <c r="G120" s="91">
        <v>8</v>
      </c>
      <c r="H120" s="92">
        <f t="shared" si="35"/>
        <v>6.25</v>
      </c>
      <c r="I120" s="93">
        <f>SUM(K120:N120)</f>
        <v>8</v>
      </c>
      <c r="J120" s="92">
        <f t="shared" si="43"/>
        <v>100</v>
      </c>
      <c r="K120" s="91">
        <v>3</v>
      </c>
      <c r="L120" s="91">
        <v>0</v>
      </c>
      <c r="M120" s="91">
        <v>0</v>
      </c>
      <c r="N120" s="91">
        <v>5</v>
      </c>
      <c r="O120" s="91">
        <v>0</v>
      </c>
      <c r="P120" s="94">
        <f t="shared" si="45"/>
        <v>0</v>
      </c>
      <c r="Q120" s="95">
        <v>0</v>
      </c>
      <c r="R120" s="96">
        <f t="shared" si="46"/>
        <v>0</v>
      </c>
      <c r="S120" s="97">
        <f t="shared" si="47"/>
        <v>0</v>
      </c>
      <c r="T120" s="98">
        <f t="shared" si="36"/>
        <v>0</v>
      </c>
      <c r="U120" s="91">
        <v>0</v>
      </c>
      <c r="V120" s="99">
        <f t="shared" si="37"/>
        <v>0</v>
      </c>
      <c r="W120" s="279">
        <f>IF(ISERROR(L120/G120),"N/A",L120/G120*100)</f>
        <v>0</v>
      </c>
      <c r="X120" s="91">
        <v>3</v>
      </c>
      <c r="Y120" s="101">
        <f t="shared" si="38"/>
        <v>2.34375</v>
      </c>
    </row>
    <row r="121" spans="1:25" s="156" customFormat="1" ht="9.75" customHeight="1" thickBot="1">
      <c r="A121" s="290"/>
      <c r="B121" s="102" t="s">
        <v>51</v>
      </c>
      <c r="C121" s="103">
        <f>SUM(C119:C120)</f>
        <v>1048</v>
      </c>
      <c r="D121" s="103">
        <f>SUM(D119:D120)</f>
        <v>323</v>
      </c>
      <c r="E121" s="104">
        <f t="shared" si="34"/>
        <v>30.820610687022903</v>
      </c>
      <c r="F121" s="105">
        <f>SUM(F119:F120)</f>
        <v>231</v>
      </c>
      <c r="G121" s="105">
        <f>SUM(G119:G120)</f>
        <v>15</v>
      </c>
      <c r="H121" s="106">
        <f t="shared" si="35"/>
        <v>6.493506493506493</v>
      </c>
      <c r="I121" s="107">
        <f>SUM(I119:I120)</f>
        <v>14</v>
      </c>
      <c r="J121" s="106">
        <f t="shared" si="43"/>
        <v>93.33333333333333</v>
      </c>
      <c r="K121" s="108">
        <f aca="true" t="shared" si="64" ref="K121:Q121">SUM(K119:K120)</f>
        <v>4</v>
      </c>
      <c r="L121" s="108">
        <f t="shared" si="64"/>
        <v>1</v>
      </c>
      <c r="M121" s="108">
        <f t="shared" si="64"/>
        <v>0</v>
      </c>
      <c r="N121" s="108">
        <f t="shared" si="64"/>
        <v>9</v>
      </c>
      <c r="O121" s="108">
        <f>SUM(O119:O120)</f>
        <v>0</v>
      </c>
      <c r="P121" s="109">
        <f t="shared" si="45"/>
        <v>0</v>
      </c>
      <c r="Q121" s="110">
        <f t="shared" si="64"/>
        <v>1</v>
      </c>
      <c r="R121" s="111">
        <f t="shared" si="46"/>
        <v>6.666666666666667</v>
      </c>
      <c r="S121" s="104">
        <f t="shared" si="47"/>
        <v>6.666666666666667</v>
      </c>
      <c r="T121" s="112">
        <f t="shared" si="36"/>
        <v>0.4329004329004329</v>
      </c>
      <c r="U121" s="108">
        <f>SUM(U119:U120)</f>
        <v>1</v>
      </c>
      <c r="V121" s="113">
        <f t="shared" si="37"/>
        <v>0.4329004329004329</v>
      </c>
      <c r="W121" s="123">
        <f t="shared" si="40"/>
        <v>6.666666666666667</v>
      </c>
      <c r="X121" s="108">
        <f>SUM(X119:X120)</f>
        <v>4</v>
      </c>
      <c r="Y121" s="114">
        <f t="shared" si="38"/>
        <v>1.7316017316017316</v>
      </c>
    </row>
    <row r="122" spans="1:25" ht="9.75" customHeight="1">
      <c r="A122" s="284" t="s">
        <v>89</v>
      </c>
      <c r="B122" s="36" t="s">
        <v>49</v>
      </c>
      <c r="C122" s="37">
        <f>SUM(C110,C113,C116,C119)</f>
        <v>14658</v>
      </c>
      <c r="D122" s="37">
        <f>SUM(D110,D113,D116,D119)</f>
        <v>4981</v>
      </c>
      <c r="E122" s="38">
        <f t="shared" si="34"/>
        <v>33.98144358029745</v>
      </c>
      <c r="F122" s="39">
        <f>SUM(F110,F113,F116,F119)</f>
        <v>2149</v>
      </c>
      <c r="G122" s="39">
        <f>SUM(G110,G113,G116,G119)</f>
        <v>201</v>
      </c>
      <c r="H122" s="40">
        <f t="shared" si="35"/>
        <v>9.353187529083295</v>
      </c>
      <c r="I122" s="41">
        <f>SUM(K122:N122)</f>
        <v>118</v>
      </c>
      <c r="J122" s="40">
        <f t="shared" si="43"/>
        <v>58.70646766169154</v>
      </c>
      <c r="K122" s="39">
        <f aca="true" t="shared" si="65" ref="K122:Q123">SUM(K110,K113,K116,K119)</f>
        <v>6</v>
      </c>
      <c r="L122" s="79">
        <f t="shared" si="65"/>
        <v>8</v>
      </c>
      <c r="M122" s="39">
        <f t="shared" si="65"/>
        <v>1</v>
      </c>
      <c r="N122" s="39">
        <f t="shared" si="65"/>
        <v>103</v>
      </c>
      <c r="O122" s="39">
        <f>SUM(O110,O113,O116,O119)</f>
        <v>2</v>
      </c>
      <c r="P122" s="43">
        <f t="shared" si="45"/>
        <v>0.9950248756218906</v>
      </c>
      <c r="Q122" s="44">
        <f t="shared" si="65"/>
        <v>81</v>
      </c>
      <c r="R122" s="45">
        <f t="shared" si="46"/>
        <v>40.298507462686565</v>
      </c>
      <c r="S122" s="38">
        <f t="shared" si="47"/>
        <v>41.29353233830846</v>
      </c>
      <c r="T122" s="46">
        <f t="shared" si="36"/>
        <v>0.37226617031177295</v>
      </c>
      <c r="U122" s="39">
        <f>SUM(U110,U113,U116,U119)</f>
        <v>4</v>
      </c>
      <c r="V122" s="47">
        <f t="shared" si="37"/>
        <v>0.18613308515588647</v>
      </c>
      <c r="W122" s="43">
        <f t="shared" si="40"/>
        <v>3.9800995024875623</v>
      </c>
      <c r="X122" s="39">
        <f>SUM(X110,X113,X116,X119)</f>
        <v>247</v>
      </c>
      <c r="Y122" s="48">
        <f t="shared" si="38"/>
        <v>11.49371800837599</v>
      </c>
    </row>
    <row r="123" spans="1:25" ht="9.75" customHeight="1">
      <c r="A123" s="285"/>
      <c r="B123" s="49" t="s">
        <v>50</v>
      </c>
      <c r="C123" s="50">
        <f>SUM(C111,C114,C117,C120)</f>
        <v>17644</v>
      </c>
      <c r="D123" s="50">
        <f>SUM(D111,D114,D117,D120)</f>
        <v>6449</v>
      </c>
      <c r="E123" s="51">
        <f t="shared" si="34"/>
        <v>36.55066878258898</v>
      </c>
      <c r="F123" s="52">
        <f>SUM(F111,F114,F117,F120)</f>
        <v>2758</v>
      </c>
      <c r="G123" s="52">
        <f>SUM(G111,G114,G117,G120)</f>
        <v>141</v>
      </c>
      <c r="H123" s="53">
        <f t="shared" si="35"/>
        <v>5.112400290065264</v>
      </c>
      <c r="I123" s="54">
        <f>SUM(K123:N123)</f>
        <v>103</v>
      </c>
      <c r="J123" s="53">
        <f t="shared" si="43"/>
        <v>73.04964539007092</v>
      </c>
      <c r="K123" s="52">
        <f t="shared" si="65"/>
        <v>22</v>
      </c>
      <c r="L123" s="91">
        <f t="shared" si="65"/>
        <v>3</v>
      </c>
      <c r="M123" s="52">
        <f t="shared" si="65"/>
        <v>0</v>
      </c>
      <c r="N123" s="52">
        <f t="shared" si="65"/>
        <v>78</v>
      </c>
      <c r="O123" s="52">
        <f>SUM(O111,O114,O117,O120)</f>
        <v>1</v>
      </c>
      <c r="P123" s="55">
        <f t="shared" si="45"/>
        <v>0.7092198581560284</v>
      </c>
      <c r="Q123" s="56">
        <f t="shared" si="65"/>
        <v>37</v>
      </c>
      <c r="R123" s="57">
        <f t="shared" si="46"/>
        <v>26.24113475177305</v>
      </c>
      <c r="S123" s="58">
        <f t="shared" si="47"/>
        <v>26.95035460992908</v>
      </c>
      <c r="T123" s="59">
        <f t="shared" si="36"/>
        <v>0.10877447425670776</v>
      </c>
      <c r="U123" s="52">
        <f>SUM(U111,U114,U117,U120)</f>
        <v>2</v>
      </c>
      <c r="V123" s="60">
        <f t="shared" si="37"/>
        <v>0.0725163161711385</v>
      </c>
      <c r="W123" s="277">
        <f t="shared" si="40"/>
        <v>2.127659574468085</v>
      </c>
      <c r="X123" s="52">
        <f>SUM(X111,X114,X117,X120)</f>
        <v>319</v>
      </c>
      <c r="Y123" s="62">
        <f t="shared" si="38"/>
        <v>11.566352429296591</v>
      </c>
    </row>
    <row r="124" spans="1:25" ht="9.75" customHeight="1" thickBot="1">
      <c r="A124" s="286"/>
      <c r="B124" s="63" t="s">
        <v>51</v>
      </c>
      <c r="C124" s="64">
        <f>SUM(C122:C123)</f>
        <v>32302</v>
      </c>
      <c r="D124" s="64">
        <f>SUM(D122:D123)</f>
        <v>11430</v>
      </c>
      <c r="E124" s="65">
        <f t="shared" si="34"/>
        <v>35.384805894371866</v>
      </c>
      <c r="F124" s="66">
        <f>SUM(F122:F123)</f>
        <v>4907</v>
      </c>
      <c r="G124" s="66">
        <f>SUM(G122:G123)</f>
        <v>342</v>
      </c>
      <c r="H124" s="67">
        <f t="shared" si="35"/>
        <v>6.9696352149989815</v>
      </c>
      <c r="I124" s="68">
        <f>SUM(I122:I123)</f>
        <v>221</v>
      </c>
      <c r="J124" s="67">
        <f t="shared" si="43"/>
        <v>64.61988304093568</v>
      </c>
      <c r="K124" s="69">
        <f aca="true" t="shared" si="66" ref="K124:Q124">SUM(K122:K123)</f>
        <v>28</v>
      </c>
      <c r="L124" s="108">
        <f t="shared" si="66"/>
        <v>11</v>
      </c>
      <c r="M124" s="69">
        <f t="shared" si="66"/>
        <v>1</v>
      </c>
      <c r="N124" s="69">
        <f t="shared" si="66"/>
        <v>181</v>
      </c>
      <c r="O124" s="69">
        <f>SUM(O122:O123)</f>
        <v>3</v>
      </c>
      <c r="P124" s="70">
        <f t="shared" si="45"/>
        <v>0.8771929824561403</v>
      </c>
      <c r="Q124" s="71">
        <f t="shared" si="66"/>
        <v>118</v>
      </c>
      <c r="R124" s="72">
        <f t="shared" si="46"/>
        <v>34.50292397660819</v>
      </c>
      <c r="S124" s="65">
        <f t="shared" si="47"/>
        <v>35.38011695906433</v>
      </c>
      <c r="T124" s="73">
        <f t="shared" si="36"/>
        <v>0.22416955369879762</v>
      </c>
      <c r="U124" s="69">
        <f>SUM(U122:U123)</f>
        <v>6</v>
      </c>
      <c r="V124" s="74">
        <f t="shared" si="37"/>
        <v>0.12227430201752598</v>
      </c>
      <c r="W124" s="70">
        <f t="shared" si="40"/>
        <v>3.216374269005848</v>
      </c>
      <c r="X124" s="69">
        <f>SUM(X122:X123)</f>
        <v>566</v>
      </c>
      <c r="Y124" s="75">
        <f t="shared" si="38"/>
        <v>11.534542490319952</v>
      </c>
    </row>
  </sheetData>
  <sheetProtection/>
  <mergeCells count="45">
    <mergeCell ref="I5:J5"/>
    <mergeCell ref="K5:N5"/>
    <mergeCell ref="T5:V5"/>
    <mergeCell ref="X5:Y5"/>
    <mergeCell ref="A44:A46"/>
    <mergeCell ref="A47:A49"/>
    <mergeCell ref="A20:A22"/>
    <mergeCell ref="A23:A25"/>
    <mergeCell ref="A5:B7"/>
    <mergeCell ref="F5:H5"/>
    <mergeCell ref="A8:A10"/>
    <mergeCell ref="A11:A13"/>
    <mergeCell ref="A14:A16"/>
    <mergeCell ref="A17:A19"/>
    <mergeCell ref="A26:A28"/>
    <mergeCell ref="A29:A31"/>
    <mergeCell ref="A62:A64"/>
    <mergeCell ref="A65:A67"/>
    <mergeCell ref="A68:A70"/>
    <mergeCell ref="A71:A73"/>
    <mergeCell ref="A86:A88"/>
    <mergeCell ref="A89:A91"/>
    <mergeCell ref="A32:A34"/>
    <mergeCell ref="A35:A37"/>
    <mergeCell ref="A38:A40"/>
    <mergeCell ref="A41:A43"/>
    <mergeCell ref="A50:A52"/>
    <mergeCell ref="A53:A55"/>
    <mergeCell ref="A56:A58"/>
    <mergeCell ref="A59:A61"/>
    <mergeCell ref="A116:A118"/>
    <mergeCell ref="A119:A121"/>
    <mergeCell ref="A74:A76"/>
    <mergeCell ref="A77:A79"/>
    <mergeCell ref="A80:A82"/>
    <mergeCell ref="A83:A85"/>
    <mergeCell ref="A92:A94"/>
    <mergeCell ref="A95:A97"/>
    <mergeCell ref="A122:A124"/>
    <mergeCell ref="A98:A100"/>
    <mergeCell ref="A101:A103"/>
    <mergeCell ref="A104:A106"/>
    <mergeCell ref="A107:A109"/>
    <mergeCell ref="A110:A112"/>
    <mergeCell ref="A113:A115"/>
  </mergeCells>
  <printOptions/>
  <pageMargins left="0.7874015748031497" right="0.3937007874015748" top="0.7874015748031497" bottom="0.7874015748031497" header="0" footer="0"/>
  <pageSetup horizontalDpi="600" verticalDpi="600" orientation="landscape" paperSize="9" scale="92" r:id="rId1"/>
  <rowBreaks count="2" manualBreakCount="2">
    <brk id="46" max="24" man="1"/>
    <brk id="94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Z42"/>
  <sheetViews>
    <sheetView tabSelected="1" view="pageBreakPreview" zoomScale="120" zoomScaleSheetLayoutView="120" zoomScalePageLayoutView="0" workbookViewId="0" topLeftCell="A1">
      <selection activeCell="V43" sqref="V43"/>
    </sheetView>
  </sheetViews>
  <sheetFormatPr defaultColWidth="3.140625" defaultRowHeight="9.75" customHeight="1"/>
  <cols>
    <col min="1" max="1" width="3.140625" style="273" customWidth="1"/>
    <col min="2" max="2" width="6.140625" style="2" customWidth="1"/>
    <col min="3" max="3" width="4.140625" style="2" customWidth="1"/>
    <col min="4" max="4" width="7.00390625" style="2" bestFit="1" customWidth="1"/>
    <col min="5" max="5" width="6.140625" style="2" bestFit="1" customWidth="1"/>
    <col min="6" max="6" width="6.140625" style="274" bestFit="1" customWidth="1"/>
    <col min="7" max="7" width="6.140625" style="2" bestFit="1" customWidth="1"/>
    <col min="8" max="8" width="5.140625" style="2" bestFit="1" customWidth="1"/>
    <col min="9" max="9" width="5.00390625" style="274" bestFit="1" customWidth="1"/>
    <col min="10" max="10" width="6.140625" style="2" bestFit="1" customWidth="1"/>
    <col min="11" max="11" width="4.140625" style="274" bestFit="1" customWidth="1"/>
    <col min="12" max="12" width="4.7109375" style="2" bestFit="1" customWidth="1"/>
    <col min="13" max="13" width="5.57421875" style="2" bestFit="1" customWidth="1"/>
    <col min="14" max="14" width="6.00390625" style="2" bestFit="1" customWidth="1"/>
    <col min="15" max="15" width="7.140625" style="2" bestFit="1" customWidth="1"/>
    <col min="16" max="17" width="5.00390625" style="2" bestFit="1" customWidth="1"/>
    <col min="18" max="18" width="5.8515625" style="4" bestFit="1" customWidth="1"/>
    <col min="19" max="19" width="6.140625" style="2" bestFit="1" customWidth="1"/>
    <col min="20" max="20" width="6.00390625" style="5" bestFit="1" customWidth="1"/>
    <col min="21" max="21" width="6.28125" style="3" bestFit="1" customWidth="1"/>
    <col min="22" max="22" width="6.140625" style="274" bestFit="1" customWidth="1"/>
    <col min="23" max="23" width="5.421875" style="2" bestFit="1" customWidth="1"/>
    <col min="24" max="24" width="5.00390625" style="274" bestFit="1" customWidth="1"/>
    <col min="25" max="27" width="11.57421875" style="2" customWidth="1"/>
    <col min="28" max="255" width="9.00390625" style="2" customWidth="1"/>
    <col min="256" max="16384" width="3.140625" style="2" customWidth="1"/>
  </cols>
  <sheetData>
    <row r="1" spans="1:24" ht="13.5">
      <c r="A1" s="1" t="s">
        <v>0</v>
      </c>
      <c r="B1" s="166"/>
      <c r="C1" s="166"/>
      <c r="D1" s="166"/>
      <c r="E1" s="3"/>
      <c r="F1" s="2"/>
      <c r="H1" s="3"/>
      <c r="I1" s="2"/>
      <c r="J1" s="3"/>
      <c r="K1" s="2"/>
      <c r="Q1" s="4"/>
      <c r="R1" s="2"/>
      <c r="S1" s="5"/>
      <c r="T1" s="3"/>
      <c r="V1" s="2"/>
      <c r="W1" s="3"/>
      <c r="X1" s="2"/>
    </row>
    <row r="2" spans="1:21" s="7" customFormat="1" ht="13.5">
      <c r="A2" s="6" t="s">
        <v>90</v>
      </c>
      <c r="B2" s="167"/>
      <c r="C2" s="167"/>
      <c r="D2" s="167"/>
      <c r="U2" s="8"/>
    </row>
    <row r="3" s="7" customFormat="1" ht="14.25" thickBot="1">
      <c r="U3" s="8"/>
    </row>
    <row r="4" spans="1:24" ht="9.75" customHeight="1">
      <c r="A4" s="292"/>
      <c r="B4" s="325"/>
      <c r="C4" s="326"/>
      <c r="D4" s="9"/>
      <c r="E4" s="9"/>
      <c r="F4" s="168"/>
      <c r="G4" s="331" t="s">
        <v>105</v>
      </c>
      <c r="H4" s="295"/>
      <c r="I4" s="295"/>
      <c r="J4" s="295" t="s">
        <v>106</v>
      </c>
      <c r="K4" s="295"/>
      <c r="L4" s="295" t="s">
        <v>107</v>
      </c>
      <c r="M4" s="295"/>
      <c r="N4" s="295"/>
      <c r="O4" s="295"/>
      <c r="P4" s="9"/>
      <c r="Q4" s="169"/>
      <c r="R4" s="321" t="s">
        <v>108</v>
      </c>
      <c r="S4" s="322"/>
      <c r="T4" s="322"/>
      <c r="U4" s="296"/>
      <c r="V4" s="170"/>
      <c r="W4" s="298" t="s">
        <v>109</v>
      </c>
      <c r="X4" s="299"/>
    </row>
    <row r="5" spans="1:24" ht="30" customHeight="1">
      <c r="A5" s="293"/>
      <c r="B5" s="327"/>
      <c r="C5" s="328"/>
      <c r="D5" s="16" t="s">
        <v>110</v>
      </c>
      <c r="E5" s="16" t="s">
        <v>111</v>
      </c>
      <c r="F5" s="171" t="s">
        <v>112</v>
      </c>
      <c r="G5" s="172" t="s">
        <v>113</v>
      </c>
      <c r="H5" s="16" t="s">
        <v>114</v>
      </c>
      <c r="I5" s="173" t="s">
        <v>115</v>
      </c>
      <c r="J5" s="16" t="s">
        <v>113</v>
      </c>
      <c r="K5" s="173" t="s">
        <v>116</v>
      </c>
      <c r="L5" s="16" t="s">
        <v>117</v>
      </c>
      <c r="M5" s="16" t="s">
        <v>118</v>
      </c>
      <c r="N5" s="16" t="s">
        <v>119</v>
      </c>
      <c r="O5" s="16" t="s">
        <v>120</v>
      </c>
      <c r="P5" s="16" t="s">
        <v>121</v>
      </c>
      <c r="Q5" s="174" t="s">
        <v>122</v>
      </c>
      <c r="R5" s="175" t="s">
        <v>123</v>
      </c>
      <c r="S5" s="16" t="s">
        <v>124</v>
      </c>
      <c r="T5" s="23" t="s">
        <v>125</v>
      </c>
      <c r="U5" s="176" t="s">
        <v>91</v>
      </c>
      <c r="V5" s="173" t="s">
        <v>126</v>
      </c>
      <c r="W5" s="16" t="s">
        <v>127</v>
      </c>
      <c r="X5" s="177" t="s">
        <v>128</v>
      </c>
    </row>
    <row r="6" spans="1:24" ht="9.75" customHeight="1" thickBot="1">
      <c r="A6" s="294"/>
      <c r="B6" s="329"/>
      <c r="C6" s="330"/>
      <c r="D6" s="25" t="s">
        <v>129</v>
      </c>
      <c r="E6" s="26" t="s">
        <v>130</v>
      </c>
      <c r="F6" s="178" t="s">
        <v>131</v>
      </c>
      <c r="G6" s="179" t="s">
        <v>132</v>
      </c>
      <c r="H6" s="25" t="s">
        <v>133</v>
      </c>
      <c r="I6" s="180" t="s">
        <v>134</v>
      </c>
      <c r="J6" s="25" t="s">
        <v>135</v>
      </c>
      <c r="K6" s="180" t="s">
        <v>136</v>
      </c>
      <c r="L6" s="25"/>
      <c r="M6" s="25" t="s">
        <v>137</v>
      </c>
      <c r="N6" s="25"/>
      <c r="O6" s="25"/>
      <c r="P6" s="25"/>
      <c r="Q6" s="181"/>
      <c r="R6" s="182" t="s">
        <v>138</v>
      </c>
      <c r="S6" s="25" t="s">
        <v>139</v>
      </c>
      <c r="T6" s="34" t="s">
        <v>140</v>
      </c>
      <c r="U6" s="183" t="s">
        <v>141</v>
      </c>
      <c r="V6" s="180" t="s">
        <v>149</v>
      </c>
      <c r="W6" s="26" t="s">
        <v>142</v>
      </c>
      <c r="X6" s="184" t="s">
        <v>143</v>
      </c>
    </row>
    <row r="7" spans="1:26" ht="9.75" customHeight="1">
      <c r="A7" s="316" t="s">
        <v>144</v>
      </c>
      <c r="B7" s="319" t="s">
        <v>92</v>
      </c>
      <c r="C7" s="320"/>
      <c r="D7" s="185">
        <v>57114</v>
      </c>
      <c r="E7" s="185">
        <v>7886</v>
      </c>
      <c r="F7" s="186">
        <f aca="true" t="shared" si="0" ref="F7:F16">E7/D7*100</f>
        <v>13.807472773750746</v>
      </c>
      <c r="G7" s="187">
        <v>594</v>
      </c>
      <c r="H7" s="188">
        <v>27</v>
      </c>
      <c r="I7" s="189">
        <f aca="true" t="shared" si="1" ref="I7:I42">H7/G7*100</f>
        <v>4.545454545454546</v>
      </c>
      <c r="J7" s="188">
        <f>SUM(L7:O7)</f>
        <v>19</v>
      </c>
      <c r="K7" s="189">
        <f>J7/H7*100</f>
        <v>70.37037037037037</v>
      </c>
      <c r="L7" s="188">
        <v>2</v>
      </c>
      <c r="M7" s="188">
        <v>0</v>
      </c>
      <c r="N7" s="188">
        <v>0</v>
      </c>
      <c r="O7" s="188">
        <v>17</v>
      </c>
      <c r="P7" s="188">
        <v>2</v>
      </c>
      <c r="Q7" s="190">
        <v>6</v>
      </c>
      <c r="R7" s="191">
        <f>IF(ISERROR(M7/G7),"N/A",M7/G7*100)</f>
        <v>0</v>
      </c>
      <c r="S7" s="192">
        <v>0</v>
      </c>
      <c r="T7" s="193">
        <f>IF(ISERROR(S7/G7),"N/A",S7/G7*100)</f>
        <v>0</v>
      </c>
      <c r="U7" s="194" t="str">
        <f>IF(ISERROR(S7/M7),"N/A",S7/M7*100)</f>
        <v>N/A</v>
      </c>
      <c r="V7" s="195">
        <f>M7/H7*100</f>
        <v>0</v>
      </c>
      <c r="W7" s="185">
        <v>343</v>
      </c>
      <c r="X7" s="196">
        <f aca="true" t="shared" si="2" ref="X7:X42">W7/G7*100</f>
        <v>57.744107744107744</v>
      </c>
      <c r="Y7" s="2">
        <f>SUM(L7:Q7)</f>
        <v>27</v>
      </c>
      <c r="Z7" s="2">
        <f>Y7-H7</f>
        <v>0</v>
      </c>
    </row>
    <row r="8" spans="1:26" ht="9.75" customHeight="1">
      <c r="A8" s="317"/>
      <c r="B8" s="314" t="s">
        <v>93</v>
      </c>
      <c r="C8" s="315"/>
      <c r="D8" s="197">
        <v>54987</v>
      </c>
      <c r="E8" s="197">
        <v>5961</v>
      </c>
      <c r="F8" s="186">
        <f t="shared" si="0"/>
        <v>10.84074417589612</v>
      </c>
      <c r="G8" s="198">
        <v>664</v>
      </c>
      <c r="H8" s="199">
        <v>32</v>
      </c>
      <c r="I8" s="200">
        <f t="shared" si="1"/>
        <v>4.819277108433735</v>
      </c>
      <c r="J8" s="199">
        <f aca="true" t="shared" si="3" ref="J8:J18">SUM(L8:O8)</f>
        <v>18</v>
      </c>
      <c r="K8" s="200">
        <f aca="true" t="shared" si="4" ref="K8:K18">J8/H8*100</f>
        <v>56.25</v>
      </c>
      <c r="L8" s="199">
        <v>1</v>
      </c>
      <c r="M8" s="199">
        <v>0</v>
      </c>
      <c r="N8" s="199">
        <v>0</v>
      </c>
      <c r="O8" s="199">
        <v>17</v>
      </c>
      <c r="P8" s="199">
        <v>9</v>
      </c>
      <c r="Q8" s="201">
        <v>5</v>
      </c>
      <c r="R8" s="202">
        <f aca="true" t="shared" si="5" ref="R8:R42">IF(ISERROR(M8/G8),"N/A",M8/G8*100)</f>
        <v>0</v>
      </c>
      <c r="S8" s="197">
        <v>0</v>
      </c>
      <c r="T8" s="203">
        <f aca="true" t="shared" si="6" ref="T8:T42">IF(ISERROR(S8/G8),"N/A",S8/G8*100)</f>
        <v>0</v>
      </c>
      <c r="U8" s="204" t="str">
        <f aca="true" t="shared" si="7" ref="U8:U42">IF(ISERROR(S8/M8),"N/A",S8/M8*100)</f>
        <v>N/A</v>
      </c>
      <c r="V8" s="205">
        <f aca="true" t="shared" si="8" ref="V8:V41">M8/H8*100</f>
        <v>0</v>
      </c>
      <c r="W8" s="197">
        <v>196</v>
      </c>
      <c r="X8" s="206">
        <f t="shared" si="2"/>
        <v>29.518072289156628</v>
      </c>
      <c r="Y8" s="2">
        <f aca="true" t="shared" si="9" ref="Y8:Y42">SUM(L8:Q8)</f>
        <v>32</v>
      </c>
      <c r="Z8" s="2">
        <f aca="true" t="shared" si="10" ref="Z8:Z42">Y8-H8</f>
        <v>0</v>
      </c>
    </row>
    <row r="9" spans="1:26" ht="9.75" customHeight="1">
      <c r="A9" s="317"/>
      <c r="B9" s="314" t="s">
        <v>94</v>
      </c>
      <c r="C9" s="315"/>
      <c r="D9" s="197">
        <v>58984</v>
      </c>
      <c r="E9" s="197">
        <v>7359</v>
      </c>
      <c r="F9" s="186">
        <f t="shared" si="0"/>
        <v>12.476264749762647</v>
      </c>
      <c r="G9" s="198">
        <v>990</v>
      </c>
      <c r="H9" s="199">
        <v>64</v>
      </c>
      <c r="I9" s="200">
        <f t="shared" si="1"/>
        <v>6.4646464646464645</v>
      </c>
      <c r="J9" s="199">
        <f t="shared" si="3"/>
        <v>44</v>
      </c>
      <c r="K9" s="200">
        <f t="shared" si="4"/>
        <v>68.75</v>
      </c>
      <c r="L9" s="199">
        <v>5</v>
      </c>
      <c r="M9" s="199">
        <v>2</v>
      </c>
      <c r="N9" s="199">
        <v>1</v>
      </c>
      <c r="O9" s="199">
        <v>36</v>
      </c>
      <c r="P9" s="199">
        <v>12</v>
      </c>
      <c r="Q9" s="201">
        <v>8</v>
      </c>
      <c r="R9" s="202">
        <f t="shared" si="5"/>
        <v>0.20202020202020202</v>
      </c>
      <c r="S9" s="197">
        <v>2</v>
      </c>
      <c r="T9" s="203">
        <f t="shared" si="6"/>
        <v>0.20202020202020202</v>
      </c>
      <c r="U9" s="204">
        <f t="shared" si="7"/>
        <v>100</v>
      </c>
      <c r="V9" s="205">
        <f t="shared" si="8"/>
        <v>3.125</v>
      </c>
      <c r="W9" s="197">
        <v>291</v>
      </c>
      <c r="X9" s="206">
        <f t="shared" si="2"/>
        <v>29.393939393939394</v>
      </c>
      <c r="Y9" s="2">
        <f t="shared" si="9"/>
        <v>64</v>
      </c>
      <c r="Z9" s="2">
        <f t="shared" si="10"/>
        <v>0</v>
      </c>
    </row>
    <row r="10" spans="1:26" ht="9.75" customHeight="1">
      <c r="A10" s="317"/>
      <c r="B10" s="314" t="s">
        <v>95</v>
      </c>
      <c r="C10" s="315"/>
      <c r="D10" s="197">
        <v>70311</v>
      </c>
      <c r="E10" s="197">
        <v>10220</v>
      </c>
      <c r="F10" s="186">
        <f t="shared" si="0"/>
        <v>14.535421200096712</v>
      </c>
      <c r="G10" s="198">
        <v>1537</v>
      </c>
      <c r="H10" s="199">
        <v>121</v>
      </c>
      <c r="I10" s="200">
        <f t="shared" si="1"/>
        <v>7.872478854912167</v>
      </c>
      <c r="J10" s="199">
        <f t="shared" si="3"/>
        <v>81</v>
      </c>
      <c r="K10" s="200">
        <f t="shared" si="4"/>
        <v>66.94214876033058</v>
      </c>
      <c r="L10" s="199">
        <v>12</v>
      </c>
      <c r="M10" s="199">
        <v>1</v>
      </c>
      <c r="N10" s="199">
        <v>0</v>
      </c>
      <c r="O10" s="199">
        <v>68</v>
      </c>
      <c r="P10" s="199">
        <v>16</v>
      </c>
      <c r="Q10" s="201">
        <v>24</v>
      </c>
      <c r="R10" s="202">
        <f t="shared" si="5"/>
        <v>0.06506180871828238</v>
      </c>
      <c r="S10" s="197">
        <v>1</v>
      </c>
      <c r="T10" s="203">
        <f t="shared" si="6"/>
        <v>0.06506180871828238</v>
      </c>
      <c r="U10" s="204">
        <f t="shared" si="7"/>
        <v>100</v>
      </c>
      <c r="V10" s="205">
        <f t="shared" si="8"/>
        <v>0.8264462809917356</v>
      </c>
      <c r="W10" s="197">
        <v>428</v>
      </c>
      <c r="X10" s="206">
        <f t="shared" si="2"/>
        <v>27.846454131424853</v>
      </c>
      <c r="Y10" s="2">
        <f t="shared" si="9"/>
        <v>121</v>
      </c>
      <c r="Z10" s="2">
        <f t="shared" si="10"/>
        <v>0</v>
      </c>
    </row>
    <row r="11" spans="1:26" ht="9.75" customHeight="1">
      <c r="A11" s="317"/>
      <c r="B11" s="314" t="s">
        <v>96</v>
      </c>
      <c r="C11" s="315"/>
      <c r="D11" s="197">
        <v>70783</v>
      </c>
      <c r="E11" s="197">
        <v>29371</v>
      </c>
      <c r="F11" s="186">
        <f t="shared" si="0"/>
        <v>41.49442662786262</v>
      </c>
      <c r="G11" s="198">
        <v>3969</v>
      </c>
      <c r="H11" s="199">
        <v>310</v>
      </c>
      <c r="I11" s="200">
        <f t="shared" si="1"/>
        <v>7.810531620055429</v>
      </c>
      <c r="J11" s="199">
        <f t="shared" si="3"/>
        <v>209</v>
      </c>
      <c r="K11" s="200">
        <f t="shared" si="4"/>
        <v>67.41935483870968</v>
      </c>
      <c r="L11" s="199">
        <v>29</v>
      </c>
      <c r="M11" s="199">
        <v>9</v>
      </c>
      <c r="N11" s="199">
        <v>3</v>
      </c>
      <c r="O11" s="199">
        <v>168</v>
      </c>
      <c r="P11" s="199">
        <v>48</v>
      </c>
      <c r="Q11" s="201">
        <v>53</v>
      </c>
      <c r="R11" s="202">
        <f t="shared" si="5"/>
        <v>0.22675736961451248</v>
      </c>
      <c r="S11" s="197">
        <v>4</v>
      </c>
      <c r="T11" s="203">
        <f t="shared" si="6"/>
        <v>0.10078105316200556</v>
      </c>
      <c r="U11" s="204">
        <f t="shared" si="7"/>
        <v>44.44444444444444</v>
      </c>
      <c r="V11" s="205">
        <f t="shared" si="8"/>
        <v>2.903225806451613</v>
      </c>
      <c r="W11" s="197">
        <v>1314</v>
      </c>
      <c r="X11" s="206">
        <f t="shared" si="2"/>
        <v>33.10657596371882</v>
      </c>
      <c r="Y11" s="2">
        <f>SUM(L11:Q11)</f>
        <v>310</v>
      </c>
      <c r="Z11" s="2">
        <f>Y11-H11</f>
        <v>0</v>
      </c>
    </row>
    <row r="12" spans="1:26" ht="9.75" customHeight="1">
      <c r="A12" s="317"/>
      <c r="B12" s="314" t="s">
        <v>97</v>
      </c>
      <c r="C12" s="315"/>
      <c r="D12" s="197">
        <v>58987</v>
      </c>
      <c r="E12" s="197">
        <v>36339</v>
      </c>
      <c r="F12" s="186">
        <f t="shared" si="0"/>
        <v>61.60509942868768</v>
      </c>
      <c r="G12" s="198">
        <v>7569</v>
      </c>
      <c r="H12" s="199">
        <v>632</v>
      </c>
      <c r="I12" s="200">
        <f t="shared" si="1"/>
        <v>8.34984806447351</v>
      </c>
      <c r="J12" s="199">
        <f t="shared" si="3"/>
        <v>449</v>
      </c>
      <c r="K12" s="200">
        <f t="shared" si="4"/>
        <v>71.04430379746836</v>
      </c>
      <c r="L12" s="199">
        <v>69</v>
      </c>
      <c r="M12" s="199">
        <v>10</v>
      </c>
      <c r="N12" s="199">
        <v>3</v>
      </c>
      <c r="O12" s="199">
        <v>367</v>
      </c>
      <c r="P12" s="199">
        <v>93</v>
      </c>
      <c r="Q12" s="201">
        <v>90</v>
      </c>
      <c r="R12" s="202">
        <f t="shared" si="5"/>
        <v>0.1321178491214163</v>
      </c>
      <c r="S12" s="197">
        <v>7</v>
      </c>
      <c r="T12" s="203">
        <f t="shared" si="6"/>
        <v>0.09248249438499141</v>
      </c>
      <c r="U12" s="204">
        <f t="shared" si="7"/>
        <v>70</v>
      </c>
      <c r="V12" s="205">
        <f t="shared" si="8"/>
        <v>1.5822784810126582</v>
      </c>
      <c r="W12" s="197">
        <v>1599</v>
      </c>
      <c r="X12" s="206">
        <f t="shared" si="2"/>
        <v>21.125644074514465</v>
      </c>
      <c r="Y12" s="2">
        <f t="shared" si="9"/>
        <v>632</v>
      </c>
      <c r="Z12" s="2">
        <f t="shared" si="10"/>
        <v>0</v>
      </c>
    </row>
    <row r="13" spans="1:26" ht="9.75" customHeight="1">
      <c r="A13" s="317"/>
      <c r="B13" s="314" t="s">
        <v>98</v>
      </c>
      <c r="C13" s="315"/>
      <c r="D13" s="197">
        <v>49162</v>
      </c>
      <c r="E13" s="197">
        <v>36918</v>
      </c>
      <c r="F13" s="186">
        <f t="shared" si="0"/>
        <v>75.09458524876938</v>
      </c>
      <c r="G13" s="198">
        <v>8184</v>
      </c>
      <c r="H13" s="199">
        <v>751</v>
      </c>
      <c r="I13" s="200">
        <f t="shared" si="1"/>
        <v>9.17644183773216</v>
      </c>
      <c r="J13" s="199">
        <f t="shared" si="3"/>
        <v>570</v>
      </c>
      <c r="K13" s="200">
        <f t="shared" si="4"/>
        <v>75.89880159786951</v>
      </c>
      <c r="L13" s="199">
        <v>71</v>
      </c>
      <c r="M13" s="199">
        <v>23</v>
      </c>
      <c r="N13" s="199">
        <v>3</v>
      </c>
      <c r="O13" s="199">
        <v>473</v>
      </c>
      <c r="P13" s="199">
        <v>105</v>
      </c>
      <c r="Q13" s="201">
        <v>76</v>
      </c>
      <c r="R13" s="202">
        <f t="shared" si="5"/>
        <v>0.28103616813294235</v>
      </c>
      <c r="S13" s="197">
        <v>13</v>
      </c>
      <c r="T13" s="203">
        <f t="shared" si="6"/>
        <v>0.15884652981427175</v>
      </c>
      <c r="U13" s="204">
        <f t="shared" si="7"/>
        <v>56.52173913043478</v>
      </c>
      <c r="V13" s="205">
        <f t="shared" si="8"/>
        <v>3.062583222370173</v>
      </c>
      <c r="W13" s="197">
        <v>1244</v>
      </c>
      <c r="X13" s="206">
        <f t="shared" si="2"/>
        <v>15.20039100684262</v>
      </c>
      <c r="Y13" s="2">
        <f t="shared" si="9"/>
        <v>751</v>
      </c>
      <c r="Z13" s="2">
        <f t="shared" si="10"/>
        <v>0</v>
      </c>
    </row>
    <row r="14" spans="1:26" ht="9.75" customHeight="1">
      <c r="A14" s="317"/>
      <c r="B14" s="314" t="s">
        <v>99</v>
      </c>
      <c r="C14" s="315"/>
      <c r="D14" s="197">
        <v>42224</v>
      </c>
      <c r="E14" s="197">
        <v>33152</v>
      </c>
      <c r="F14" s="186">
        <f t="shared" si="0"/>
        <v>78.51458885941645</v>
      </c>
      <c r="G14" s="198">
        <v>7029</v>
      </c>
      <c r="H14" s="199">
        <v>600</v>
      </c>
      <c r="I14" s="200">
        <f t="shared" si="1"/>
        <v>8.536064874093043</v>
      </c>
      <c r="J14" s="199">
        <f t="shared" si="3"/>
        <v>438</v>
      </c>
      <c r="K14" s="200">
        <f t="shared" si="4"/>
        <v>73</v>
      </c>
      <c r="L14" s="199">
        <v>51</v>
      </c>
      <c r="M14" s="199">
        <v>19</v>
      </c>
      <c r="N14" s="199">
        <v>4</v>
      </c>
      <c r="O14" s="199">
        <v>364</v>
      </c>
      <c r="P14" s="199">
        <v>79</v>
      </c>
      <c r="Q14" s="201">
        <v>83</v>
      </c>
      <c r="R14" s="202">
        <f t="shared" si="5"/>
        <v>0.27030872101294634</v>
      </c>
      <c r="S14" s="197">
        <v>8</v>
      </c>
      <c r="T14" s="203">
        <f t="shared" si="6"/>
        <v>0.11381419832124057</v>
      </c>
      <c r="U14" s="204">
        <f t="shared" si="7"/>
        <v>42.10526315789473</v>
      </c>
      <c r="V14" s="205">
        <f t="shared" si="8"/>
        <v>3.166666666666667</v>
      </c>
      <c r="W14" s="197">
        <v>635</v>
      </c>
      <c r="X14" s="206">
        <f t="shared" si="2"/>
        <v>9.03400199174847</v>
      </c>
      <c r="Y14" s="2">
        <f t="shared" si="9"/>
        <v>600</v>
      </c>
      <c r="Z14" s="2">
        <f t="shared" si="10"/>
        <v>0</v>
      </c>
    </row>
    <row r="15" spans="1:26" ht="9.75" customHeight="1">
      <c r="A15" s="317"/>
      <c r="B15" s="323" t="s">
        <v>100</v>
      </c>
      <c r="C15" s="324"/>
      <c r="D15" s="207">
        <v>44740</v>
      </c>
      <c r="E15" s="207">
        <v>33311</v>
      </c>
      <c r="F15" s="208">
        <f t="shared" si="0"/>
        <v>74.45462673223066</v>
      </c>
      <c r="G15" s="209">
        <v>5250</v>
      </c>
      <c r="H15" s="210">
        <v>420</v>
      </c>
      <c r="I15" s="211">
        <f t="shared" si="1"/>
        <v>8</v>
      </c>
      <c r="J15" s="212">
        <f t="shared" si="3"/>
        <v>308</v>
      </c>
      <c r="K15" s="211">
        <f t="shared" si="4"/>
        <v>73.33333333333333</v>
      </c>
      <c r="L15" s="212">
        <v>34</v>
      </c>
      <c r="M15" s="212">
        <v>19</v>
      </c>
      <c r="N15" s="212">
        <v>2</v>
      </c>
      <c r="O15" s="212">
        <v>253</v>
      </c>
      <c r="P15" s="212">
        <v>53</v>
      </c>
      <c r="Q15" s="213">
        <v>59</v>
      </c>
      <c r="R15" s="214">
        <f t="shared" si="5"/>
        <v>0.3619047619047619</v>
      </c>
      <c r="S15" s="207">
        <v>9</v>
      </c>
      <c r="T15" s="215">
        <f t="shared" si="6"/>
        <v>0.17142857142857143</v>
      </c>
      <c r="U15" s="194">
        <f t="shared" si="7"/>
        <v>47.368421052631575</v>
      </c>
      <c r="V15" s="216">
        <f t="shared" si="8"/>
        <v>4.523809523809524</v>
      </c>
      <c r="W15" s="207">
        <v>490</v>
      </c>
      <c r="X15" s="217">
        <f t="shared" si="2"/>
        <v>9.333333333333334</v>
      </c>
      <c r="Y15" s="2">
        <f t="shared" si="9"/>
        <v>420</v>
      </c>
      <c r="Z15" s="2">
        <f t="shared" si="10"/>
        <v>0</v>
      </c>
    </row>
    <row r="16" spans="1:26" ht="9.75" customHeight="1">
      <c r="A16" s="317"/>
      <c r="B16" s="310" t="s">
        <v>51</v>
      </c>
      <c r="C16" s="311"/>
      <c r="D16" s="143">
        <v>507292</v>
      </c>
      <c r="E16" s="143">
        <v>200517</v>
      </c>
      <c r="F16" s="218">
        <f t="shared" si="0"/>
        <v>39.526939119875735</v>
      </c>
      <c r="G16" s="219">
        <f>SUM(G7:G15)</f>
        <v>35786</v>
      </c>
      <c r="H16" s="143">
        <f>SUM(H7:H15)</f>
        <v>2957</v>
      </c>
      <c r="I16" s="220">
        <f t="shared" si="1"/>
        <v>8.263007880176605</v>
      </c>
      <c r="J16" s="221">
        <f>SUM(L16:O16)</f>
        <v>2136</v>
      </c>
      <c r="K16" s="220">
        <f t="shared" si="4"/>
        <v>72.23537368955022</v>
      </c>
      <c r="L16" s="143">
        <v>274</v>
      </c>
      <c r="M16" s="143">
        <v>83</v>
      </c>
      <c r="N16" s="143">
        <v>16</v>
      </c>
      <c r="O16" s="143">
        <v>1763</v>
      </c>
      <c r="P16" s="143">
        <v>417</v>
      </c>
      <c r="Q16" s="222">
        <v>404</v>
      </c>
      <c r="R16" s="223">
        <f t="shared" si="5"/>
        <v>0.23193427597384453</v>
      </c>
      <c r="S16" s="143">
        <v>44</v>
      </c>
      <c r="T16" s="224">
        <f t="shared" si="6"/>
        <v>0.12295311015480914</v>
      </c>
      <c r="U16" s="225">
        <f t="shared" si="7"/>
        <v>53.01204819277109</v>
      </c>
      <c r="V16" s="226">
        <f t="shared" si="8"/>
        <v>2.8068988840040583</v>
      </c>
      <c r="W16" s="143">
        <v>6540</v>
      </c>
      <c r="X16" s="227">
        <f t="shared" si="2"/>
        <v>18.275303191192087</v>
      </c>
      <c r="Y16" s="2">
        <f>SUM(L16:Q16)</f>
        <v>2957</v>
      </c>
      <c r="Z16" s="2">
        <f>Y16-H16</f>
        <v>0</v>
      </c>
    </row>
    <row r="17" spans="1:26" ht="9.75" customHeight="1">
      <c r="A17" s="317"/>
      <c r="B17" s="20" t="s">
        <v>101</v>
      </c>
      <c r="C17" s="228" t="s">
        <v>102</v>
      </c>
      <c r="D17" s="229" t="s">
        <v>145</v>
      </c>
      <c r="E17" s="229" t="s">
        <v>145</v>
      </c>
      <c r="F17" s="230" t="s">
        <v>145</v>
      </c>
      <c r="G17" s="231">
        <v>17206</v>
      </c>
      <c r="H17" s="232">
        <v>1489</v>
      </c>
      <c r="I17" s="233">
        <f t="shared" si="1"/>
        <v>8.653957921655236</v>
      </c>
      <c r="J17" s="232">
        <f t="shared" si="3"/>
        <v>1018</v>
      </c>
      <c r="K17" s="233">
        <f t="shared" si="4"/>
        <v>68.36803223640027</v>
      </c>
      <c r="L17" s="232">
        <v>141</v>
      </c>
      <c r="M17" s="232">
        <v>39</v>
      </c>
      <c r="N17" s="232">
        <v>10</v>
      </c>
      <c r="O17" s="232">
        <v>828</v>
      </c>
      <c r="P17" s="232">
        <v>336</v>
      </c>
      <c r="Q17" s="234">
        <v>135</v>
      </c>
      <c r="R17" s="235">
        <f t="shared" si="5"/>
        <v>0.22666511681971405</v>
      </c>
      <c r="S17" s="236">
        <v>19</v>
      </c>
      <c r="T17" s="237">
        <f t="shared" si="6"/>
        <v>0.11042659537370683</v>
      </c>
      <c r="U17" s="238">
        <f t="shared" si="7"/>
        <v>48.717948717948715</v>
      </c>
      <c r="V17" s="239">
        <f t="shared" si="8"/>
        <v>2.6192075218267292</v>
      </c>
      <c r="W17" s="240">
        <v>3583</v>
      </c>
      <c r="X17" s="241">
        <f t="shared" si="2"/>
        <v>20.82413111705219</v>
      </c>
      <c r="Y17" s="2">
        <f>SUM(L17:Q17)</f>
        <v>1489</v>
      </c>
      <c r="Z17" s="2">
        <f t="shared" si="10"/>
        <v>0</v>
      </c>
    </row>
    <row r="18" spans="1:26" ht="9.75" customHeight="1" thickBot="1">
      <c r="A18" s="318"/>
      <c r="B18" s="30" t="s">
        <v>103</v>
      </c>
      <c r="C18" s="242" t="s">
        <v>104</v>
      </c>
      <c r="D18" s="243" t="s">
        <v>145</v>
      </c>
      <c r="E18" s="243" t="s">
        <v>145</v>
      </c>
      <c r="F18" s="244" t="s">
        <v>145</v>
      </c>
      <c r="G18" s="245">
        <v>18580</v>
      </c>
      <c r="H18" s="246">
        <v>1468</v>
      </c>
      <c r="I18" s="247">
        <f t="shared" si="1"/>
        <v>7.900968783638321</v>
      </c>
      <c r="J18" s="210">
        <f t="shared" si="3"/>
        <v>1118</v>
      </c>
      <c r="K18" s="247">
        <f t="shared" si="4"/>
        <v>76.15803814713897</v>
      </c>
      <c r="L18" s="246">
        <v>133</v>
      </c>
      <c r="M18" s="246">
        <v>44</v>
      </c>
      <c r="N18" s="246">
        <v>6</v>
      </c>
      <c r="O18" s="246">
        <v>935</v>
      </c>
      <c r="P18" s="246">
        <v>81</v>
      </c>
      <c r="Q18" s="248">
        <v>269</v>
      </c>
      <c r="R18" s="214">
        <f t="shared" si="5"/>
        <v>0.23681377825618943</v>
      </c>
      <c r="S18" s="207">
        <v>25</v>
      </c>
      <c r="T18" s="215">
        <f t="shared" si="6"/>
        <v>0.13455328310010764</v>
      </c>
      <c r="U18" s="194">
        <f t="shared" si="7"/>
        <v>56.81818181818182</v>
      </c>
      <c r="V18" s="249">
        <f t="shared" si="8"/>
        <v>2.997275204359673</v>
      </c>
      <c r="W18" s="250">
        <v>2926</v>
      </c>
      <c r="X18" s="217">
        <f t="shared" si="2"/>
        <v>15.748116254036598</v>
      </c>
      <c r="Y18" s="2">
        <f>SUM(L18:Q18)</f>
        <v>1468</v>
      </c>
      <c r="Z18" s="2">
        <f>Y18-H18</f>
        <v>0</v>
      </c>
    </row>
    <row r="19" spans="1:26" ht="9.75" customHeight="1">
      <c r="A19" s="316" t="s">
        <v>146</v>
      </c>
      <c r="B19" s="319" t="s">
        <v>92</v>
      </c>
      <c r="C19" s="320"/>
      <c r="D19" s="185">
        <v>58272</v>
      </c>
      <c r="E19" s="185">
        <v>17668</v>
      </c>
      <c r="F19" s="186">
        <f aca="true" t="shared" si="11" ref="F19:F28">E19/D19*100</f>
        <v>30.319879187259748</v>
      </c>
      <c r="G19" s="187">
        <v>1853</v>
      </c>
      <c r="H19" s="188">
        <v>91</v>
      </c>
      <c r="I19" s="189">
        <f t="shared" si="1"/>
        <v>4.910955207771182</v>
      </c>
      <c r="J19" s="188">
        <f>SUM(L19:O19)</f>
        <v>72</v>
      </c>
      <c r="K19" s="189">
        <f>J19/H19*100</f>
        <v>79.12087912087912</v>
      </c>
      <c r="L19" s="188">
        <v>12</v>
      </c>
      <c r="M19" s="188">
        <v>0</v>
      </c>
      <c r="N19" s="188">
        <v>0</v>
      </c>
      <c r="O19" s="188">
        <v>60</v>
      </c>
      <c r="P19" s="188">
        <v>11</v>
      </c>
      <c r="Q19" s="190">
        <v>8</v>
      </c>
      <c r="R19" s="251">
        <f t="shared" si="5"/>
        <v>0</v>
      </c>
      <c r="S19" s="185">
        <v>0</v>
      </c>
      <c r="T19" s="252">
        <f t="shared" si="6"/>
        <v>0</v>
      </c>
      <c r="U19" s="253" t="str">
        <f t="shared" si="7"/>
        <v>N/A</v>
      </c>
      <c r="V19" s="195">
        <f t="shared" si="8"/>
        <v>0</v>
      </c>
      <c r="W19" s="185">
        <v>1024</v>
      </c>
      <c r="X19" s="196">
        <f t="shared" si="2"/>
        <v>55.26173772261198</v>
      </c>
      <c r="Y19" s="2">
        <f t="shared" si="9"/>
        <v>91</v>
      </c>
      <c r="Z19" s="2">
        <f t="shared" si="10"/>
        <v>0</v>
      </c>
    </row>
    <row r="20" spans="1:26" ht="9.75" customHeight="1">
      <c r="A20" s="317"/>
      <c r="B20" s="314" t="s">
        <v>93</v>
      </c>
      <c r="C20" s="315"/>
      <c r="D20" s="197">
        <v>55961</v>
      </c>
      <c r="E20" s="197">
        <v>15310</v>
      </c>
      <c r="F20" s="186">
        <f t="shared" si="11"/>
        <v>27.358338843122887</v>
      </c>
      <c r="G20" s="198">
        <v>2190</v>
      </c>
      <c r="H20" s="199">
        <v>100</v>
      </c>
      <c r="I20" s="200">
        <f t="shared" si="1"/>
        <v>4.5662100456621</v>
      </c>
      <c r="J20" s="199">
        <f aca="true" t="shared" si="12" ref="J20:J30">SUM(L20:O20)</f>
        <v>77</v>
      </c>
      <c r="K20" s="200">
        <f aca="true" t="shared" si="13" ref="K20:K30">J20/H20*100</f>
        <v>77</v>
      </c>
      <c r="L20" s="199">
        <v>15</v>
      </c>
      <c r="M20" s="199">
        <v>1</v>
      </c>
      <c r="N20" s="199">
        <v>0</v>
      </c>
      <c r="O20" s="199">
        <v>61</v>
      </c>
      <c r="P20" s="199">
        <v>12</v>
      </c>
      <c r="Q20" s="201">
        <v>11</v>
      </c>
      <c r="R20" s="202">
        <f t="shared" si="5"/>
        <v>0.045662100456621</v>
      </c>
      <c r="S20" s="197">
        <v>1</v>
      </c>
      <c r="T20" s="203">
        <f t="shared" si="6"/>
        <v>0.045662100456621</v>
      </c>
      <c r="U20" s="204">
        <f t="shared" si="7"/>
        <v>100</v>
      </c>
      <c r="V20" s="205">
        <f t="shared" si="8"/>
        <v>1</v>
      </c>
      <c r="W20" s="197">
        <v>704</v>
      </c>
      <c r="X20" s="206">
        <f t="shared" si="2"/>
        <v>32.146118721461185</v>
      </c>
      <c r="Y20" s="2">
        <f t="shared" si="9"/>
        <v>100</v>
      </c>
      <c r="Z20" s="2">
        <f t="shared" si="10"/>
        <v>0</v>
      </c>
    </row>
    <row r="21" spans="1:26" ht="9.75" customHeight="1">
      <c r="A21" s="317"/>
      <c r="B21" s="314" t="s">
        <v>94</v>
      </c>
      <c r="C21" s="315"/>
      <c r="D21" s="197">
        <v>59398</v>
      </c>
      <c r="E21" s="197">
        <v>19048</v>
      </c>
      <c r="F21" s="186">
        <f t="shared" si="11"/>
        <v>32.06841981211488</v>
      </c>
      <c r="G21" s="198">
        <v>2959</v>
      </c>
      <c r="H21" s="199">
        <v>139</v>
      </c>
      <c r="I21" s="200">
        <f t="shared" si="1"/>
        <v>4.697532950321055</v>
      </c>
      <c r="J21" s="199">
        <f>SUM(L21:O21)</f>
        <v>101</v>
      </c>
      <c r="K21" s="200">
        <f t="shared" si="13"/>
        <v>72.66187050359713</v>
      </c>
      <c r="L21" s="199">
        <v>13</v>
      </c>
      <c r="M21" s="199">
        <v>0</v>
      </c>
      <c r="N21" s="199">
        <v>0</v>
      </c>
      <c r="O21" s="199">
        <v>88</v>
      </c>
      <c r="P21" s="199">
        <v>21</v>
      </c>
      <c r="Q21" s="201">
        <v>17</v>
      </c>
      <c r="R21" s="202">
        <f t="shared" si="5"/>
        <v>0</v>
      </c>
      <c r="S21" s="197">
        <v>0</v>
      </c>
      <c r="T21" s="203">
        <f t="shared" si="6"/>
        <v>0</v>
      </c>
      <c r="U21" s="204" t="str">
        <f t="shared" si="7"/>
        <v>N/A</v>
      </c>
      <c r="V21" s="205">
        <f t="shared" si="8"/>
        <v>0</v>
      </c>
      <c r="W21" s="197">
        <v>769</v>
      </c>
      <c r="X21" s="206">
        <f t="shared" si="2"/>
        <v>25.988509631632304</v>
      </c>
      <c r="Y21" s="2">
        <f t="shared" si="9"/>
        <v>139</v>
      </c>
      <c r="Z21" s="2">
        <f t="shared" si="10"/>
        <v>0</v>
      </c>
    </row>
    <row r="22" spans="1:26" ht="9.75" customHeight="1">
      <c r="A22" s="317"/>
      <c r="B22" s="314" t="s">
        <v>95</v>
      </c>
      <c r="C22" s="315"/>
      <c r="D22" s="197">
        <v>71343</v>
      </c>
      <c r="E22" s="197">
        <v>30494</v>
      </c>
      <c r="F22" s="186">
        <f t="shared" si="11"/>
        <v>42.742805881445975</v>
      </c>
      <c r="G22" s="198">
        <v>4861</v>
      </c>
      <c r="H22" s="199">
        <v>263</v>
      </c>
      <c r="I22" s="200">
        <f t="shared" si="1"/>
        <v>5.410409380785847</v>
      </c>
      <c r="J22" s="199">
        <f t="shared" si="12"/>
        <v>211</v>
      </c>
      <c r="K22" s="200">
        <f t="shared" si="13"/>
        <v>80.22813688212928</v>
      </c>
      <c r="L22" s="199">
        <v>44</v>
      </c>
      <c r="M22" s="199">
        <v>2</v>
      </c>
      <c r="N22" s="199">
        <v>1</v>
      </c>
      <c r="O22" s="199">
        <v>164</v>
      </c>
      <c r="P22" s="199">
        <v>27</v>
      </c>
      <c r="Q22" s="201">
        <v>25</v>
      </c>
      <c r="R22" s="202">
        <f t="shared" si="5"/>
        <v>0.04114379757251594</v>
      </c>
      <c r="S22" s="197">
        <v>2</v>
      </c>
      <c r="T22" s="203">
        <f t="shared" si="6"/>
        <v>0.04114379757251594</v>
      </c>
      <c r="U22" s="204">
        <f t="shared" si="7"/>
        <v>100</v>
      </c>
      <c r="V22" s="205">
        <f t="shared" si="8"/>
        <v>0.7604562737642585</v>
      </c>
      <c r="W22" s="197">
        <v>1119</v>
      </c>
      <c r="X22" s="206">
        <f t="shared" si="2"/>
        <v>23.01995474182267</v>
      </c>
      <c r="Y22" s="2">
        <f t="shared" si="9"/>
        <v>263</v>
      </c>
      <c r="Z22" s="2">
        <f t="shared" si="10"/>
        <v>0</v>
      </c>
    </row>
    <row r="23" spans="1:26" ht="9.75" customHeight="1">
      <c r="A23" s="317"/>
      <c r="B23" s="314" t="s">
        <v>96</v>
      </c>
      <c r="C23" s="315"/>
      <c r="D23" s="197">
        <v>74128</v>
      </c>
      <c r="E23" s="197">
        <v>45701</v>
      </c>
      <c r="F23" s="186">
        <f t="shared" si="11"/>
        <v>61.65146773149147</v>
      </c>
      <c r="G23" s="198">
        <v>9418</v>
      </c>
      <c r="H23" s="199">
        <v>501</v>
      </c>
      <c r="I23" s="200">
        <f t="shared" si="1"/>
        <v>5.319600764493523</v>
      </c>
      <c r="J23" s="199">
        <f t="shared" si="12"/>
        <v>406</v>
      </c>
      <c r="K23" s="200">
        <f t="shared" si="13"/>
        <v>81.0379241516966</v>
      </c>
      <c r="L23" s="199">
        <v>63</v>
      </c>
      <c r="M23" s="199">
        <v>7</v>
      </c>
      <c r="N23" s="199">
        <v>5</v>
      </c>
      <c r="O23" s="199">
        <v>331</v>
      </c>
      <c r="P23" s="199">
        <v>55</v>
      </c>
      <c r="Q23" s="201">
        <v>40</v>
      </c>
      <c r="R23" s="202">
        <f t="shared" si="5"/>
        <v>0.07432575918454025</v>
      </c>
      <c r="S23" s="197">
        <v>4</v>
      </c>
      <c r="T23" s="203">
        <f t="shared" si="6"/>
        <v>0.042471862391165856</v>
      </c>
      <c r="U23" s="204">
        <f t="shared" si="7"/>
        <v>57.14285714285714</v>
      </c>
      <c r="V23" s="205">
        <f t="shared" si="8"/>
        <v>1.3972055888223553</v>
      </c>
      <c r="W23" s="197">
        <v>2027</v>
      </c>
      <c r="X23" s="206">
        <f t="shared" si="2"/>
        <v>21.522616266723297</v>
      </c>
      <c r="Y23" s="2">
        <f t="shared" si="9"/>
        <v>501</v>
      </c>
      <c r="Z23" s="2">
        <f t="shared" si="10"/>
        <v>0</v>
      </c>
    </row>
    <row r="24" spans="1:26" ht="9.75" customHeight="1">
      <c r="A24" s="317"/>
      <c r="B24" s="314" t="s">
        <v>97</v>
      </c>
      <c r="C24" s="315"/>
      <c r="D24" s="197">
        <v>64885</v>
      </c>
      <c r="E24" s="197">
        <v>48735</v>
      </c>
      <c r="F24" s="186">
        <f t="shared" si="11"/>
        <v>75.10980966325037</v>
      </c>
      <c r="G24" s="198">
        <v>11559</v>
      </c>
      <c r="H24" s="199">
        <v>718</v>
      </c>
      <c r="I24" s="200">
        <f t="shared" si="1"/>
        <v>6.211610000865127</v>
      </c>
      <c r="J24" s="199">
        <f t="shared" si="12"/>
        <v>582</v>
      </c>
      <c r="K24" s="200">
        <f t="shared" si="13"/>
        <v>81.05849582172702</v>
      </c>
      <c r="L24" s="199">
        <v>76</v>
      </c>
      <c r="M24" s="199">
        <v>2</v>
      </c>
      <c r="N24" s="199">
        <v>2</v>
      </c>
      <c r="O24" s="199">
        <v>502</v>
      </c>
      <c r="P24" s="199">
        <v>76</v>
      </c>
      <c r="Q24" s="201">
        <v>60</v>
      </c>
      <c r="R24" s="202">
        <f t="shared" si="5"/>
        <v>0.01730253482135133</v>
      </c>
      <c r="S24" s="197">
        <v>1</v>
      </c>
      <c r="T24" s="203">
        <f t="shared" si="6"/>
        <v>0.008651267410675664</v>
      </c>
      <c r="U24" s="204">
        <f t="shared" si="7"/>
        <v>50</v>
      </c>
      <c r="V24" s="205">
        <f t="shared" si="8"/>
        <v>0.2785515320334262</v>
      </c>
      <c r="W24" s="197">
        <v>1770</v>
      </c>
      <c r="X24" s="206">
        <f t="shared" si="2"/>
        <v>15.312743316895924</v>
      </c>
      <c r="Y24" s="2">
        <f t="shared" si="9"/>
        <v>718</v>
      </c>
      <c r="Z24" s="2">
        <f t="shared" si="10"/>
        <v>0</v>
      </c>
    </row>
    <row r="25" spans="1:26" ht="9.75" customHeight="1">
      <c r="A25" s="317"/>
      <c r="B25" s="314" t="s">
        <v>98</v>
      </c>
      <c r="C25" s="315"/>
      <c r="D25" s="197">
        <v>58900</v>
      </c>
      <c r="E25" s="197">
        <v>49739</v>
      </c>
      <c r="F25" s="186">
        <f t="shared" si="11"/>
        <v>84.446519524618</v>
      </c>
      <c r="G25" s="198">
        <v>11433</v>
      </c>
      <c r="H25" s="199">
        <v>724</v>
      </c>
      <c r="I25" s="200">
        <f t="shared" si="1"/>
        <v>6.332546138371381</v>
      </c>
      <c r="J25" s="199">
        <f t="shared" si="12"/>
        <v>545</v>
      </c>
      <c r="K25" s="200">
        <f t="shared" si="13"/>
        <v>75.27624309392266</v>
      </c>
      <c r="L25" s="199">
        <v>83</v>
      </c>
      <c r="M25" s="199">
        <v>11</v>
      </c>
      <c r="N25" s="199">
        <v>2</v>
      </c>
      <c r="O25" s="199">
        <v>449</v>
      </c>
      <c r="P25" s="199">
        <v>115</v>
      </c>
      <c r="Q25" s="201">
        <v>64</v>
      </c>
      <c r="R25" s="202">
        <f t="shared" si="5"/>
        <v>0.09621271757194087</v>
      </c>
      <c r="S25" s="197">
        <v>4</v>
      </c>
      <c r="T25" s="203">
        <f t="shared" si="6"/>
        <v>0.034986442753433045</v>
      </c>
      <c r="U25" s="204">
        <f t="shared" si="7"/>
        <v>36.36363636363637</v>
      </c>
      <c r="V25" s="205">
        <f t="shared" si="8"/>
        <v>1.5193370165745856</v>
      </c>
      <c r="W25" s="197">
        <v>1428</v>
      </c>
      <c r="X25" s="206">
        <f t="shared" si="2"/>
        <v>12.490160062975598</v>
      </c>
      <c r="Y25" s="2">
        <f t="shared" si="9"/>
        <v>724</v>
      </c>
      <c r="Z25" s="2">
        <f t="shared" si="10"/>
        <v>0</v>
      </c>
    </row>
    <row r="26" spans="1:26" ht="9.75" customHeight="1">
      <c r="A26" s="317"/>
      <c r="B26" s="314" t="s">
        <v>99</v>
      </c>
      <c r="C26" s="315"/>
      <c r="D26" s="197">
        <v>56229</v>
      </c>
      <c r="E26" s="197">
        <v>47224</v>
      </c>
      <c r="F26" s="186">
        <f t="shared" si="11"/>
        <v>83.98513222714257</v>
      </c>
      <c r="G26" s="198">
        <v>9518</v>
      </c>
      <c r="H26" s="199">
        <v>607</v>
      </c>
      <c r="I26" s="200">
        <f t="shared" si="1"/>
        <v>6.377390208026896</v>
      </c>
      <c r="J26" s="199">
        <f t="shared" si="12"/>
        <v>453</v>
      </c>
      <c r="K26" s="200">
        <f t="shared" si="13"/>
        <v>74.62932454695222</v>
      </c>
      <c r="L26" s="199">
        <v>68</v>
      </c>
      <c r="M26" s="199">
        <v>12</v>
      </c>
      <c r="N26" s="199">
        <v>1</v>
      </c>
      <c r="O26" s="199">
        <v>372</v>
      </c>
      <c r="P26" s="199">
        <v>84</v>
      </c>
      <c r="Q26" s="201">
        <v>70</v>
      </c>
      <c r="R26" s="202">
        <f t="shared" si="5"/>
        <v>0.12607690691321705</v>
      </c>
      <c r="S26" s="197">
        <v>10</v>
      </c>
      <c r="T26" s="203">
        <f t="shared" si="6"/>
        <v>0.10506408909434756</v>
      </c>
      <c r="U26" s="204">
        <f t="shared" si="7"/>
        <v>83.33333333333334</v>
      </c>
      <c r="V26" s="205">
        <f t="shared" si="8"/>
        <v>1.9769357495881383</v>
      </c>
      <c r="W26" s="197">
        <v>860</v>
      </c>
      <c r="X26" s="206">
        <f t="shared" si="2"/>
        <v>9.035511662113889</v>
      </c>
      <c r="Y26" s="2">
        <f t="shared" si="9"/>
        <v>607</v>
      </c>
      <c r="Z26" s="2">
        <f t="shared" si="10"/>
        <v>0</v>
      </c>
    </row>
    <row r="27" spans="1:26" ht="9.75" customHeight="1">
      <c r="A27" s="317"/>
      <c r="B27" s="312" t="s">
        <v>100</v>
      </c>
      <c r="C27" s="313"/>
      <c r="D27" s="207">
        <v>92291</v>
      </c>
      <c r="E27" s="207">
        <v>68509</v>
      </c>
      <c r="F27" s="208">
        <f t="shared" si="11"/>
        <v>74.23150686415794</v>
      </c>
      <c r="G27" s="209">
        <v>6208</v>
      </c>
      <c r="H27" s="210">
        <v>376</v>
      </c>
      <c r="I27" s="211">
        <f t="shared" si="1"/>
        <v>6.056701030927835</v>
      </c>
      <c r="J27" s="212">
        <f t="shared" si="12"/>
        <v>271</v>
      </c>
      <c r="K27" s="211">
        <f t="shared" si="13"/>
        <v>72.07446808510637</v>
      </c>
      <c r="L27" s="212">
        <v>42</v>
      </c>
      <c r="M27" s="212">
        <v>9</v>
      </c>
      <c r="N27" s="212">
        <v>0</v>
      </c>
      <c r="O27" s="212">
        <v>220</v>
      </c>
      <c r="P27" s="212">
        <v>63</v>
      </c>
      <c r="Q27" s="213">
        <v>42</v>
      </c>
      <c r="R27" s="214">
        <f t="shared" si="5"/>
        <v>0.14497422680412372</v>
      </c>
      <c r="S27" s="207">
        <v>6</v>
      </c>
      <c r="T27" s="215">
        <f t="shared" si="6"/>
        <v>0.09664948453608248</v>
      </c>
      <c r="U27" s="254">
        <f t="shared" si="7"/>
        <v>66.66666666666666</v>
      </c>
      <c r="V27" s="216">
        <f t="shared" si="8"/>
        <v>2.393617021276596</v>
      </c>
      <c r="W27" s="207">
        <v>656</v>
      </c>
      <c r="X27" s="217">
        <f t="shared" si="2"/>
        <v>10.56701030927835</v>
      </c>
      <c r="Y27" s="2">
        <f t="shared" si="9"/>
        <v>376</v>
      </c>
      <c r="Z27" s="2">
        <f t="shared" si="10"/>
        <v>0</v>
      </c>
    </row>
    <row r="28" spans="1:26" ht="9.75" customHeight="1">
      <c r="A28" s="317"/>
      <c r="B28" s="310" t="s">
        <v>51</v>
      </c>
      <c r="C28" s="311"/>
      <c r="D28" s="143">
        <v>591407</v>
      </c>
      <c r="E28" s="143">
        <v>342428</v>
      </c>
      <c r="F28" s="218">
        <f t="shared" si="11"/>
        <v>57.90056593851611</v>
      </c>
      <c r="G28" s="219">
        <f>SUM(G19:G27)</f>
        <v>59999</v>
      </c>
      <c r="H28" s="143">
        <v>3519</v>
      </c>
      <c r="I28" s="220">
        <f t="shared" si="1"/>
        <v>5.865097751629194</v>
      </c>
      <c r="J28" s="221">
        <f t="shared" si="12"/>
        <v>2718</v>
      </c>
      <c r="K28" s="220">
        <f t="shared" si="13"/>
        <v>77.23785166240408</v>
      </c>
      <c r="L28" s="143">
        <v>416</v>
      </c>
      <c r="M28" s="143">
        <v>44</v>
      </c>
      <c r="N28" s="143">
        <v>11</v>
      </c>
      <c r="O28" s="143">
        <v>2247</v>
      </c>
      <c r="P28" s="143">
        <v>464</v>
      </c>
      <c r="Q28" s="222">
        <v>337</v>
      </c>
      <c r="R28" s="223">
        <f t="shared" si="5"/>
        <v>0.07333455557592626</v>
      </c>
      <c r="S28" s="143">
        <v>28</v>
      </c>
      <c r="T28" s="224">
        <f t="shared" si="6"/>
        <v>0.04666744445740762</v>
      </c>
      <c r="U28" s="225">
        <f t="shared" si="7"/>
        <v>63.63636363636363</v>
      </c>
      <c r="V28" s="226">
        <f t="shared" si="8"/>
        <v>1.250355214549588</v>
      </c>
      <c r="W28" s="143">
        <v>10357</v>
      </c>
      <c r="X28" s="227">
        <f t="shared" si="2"/>
        <v>17.2619543659061</v>
      </c>
      <c r="Y28" s="2">
        <f t="shared" si="9"/>
        <v>3519</v>
      </c>
      <c r="Z28" s="2">
        <f t="shared" si="10"/>
        <v>0</v>
      </c>
    </row>
    <row r="29" spans="1:26" ht="9.75" customHeight="1">
      <c r="A29" s="317"/>
      <c r="B29" s="20" t="s">
        <v>101</v>
      </c>
      <c r="C29" s="228" t="s">
        <v>102</v>
      </c>
      <c r="D29" s="229" t="s">
        <v>145</v>
      </c>
      <c r="E29" s="229" t="s">
        <v>145</v>
      </c>
      <c r="F29" s="230" t="s">
        <v>145</v>
      </c>
      <c r="G29" s="231">
        <v>30170</v>
      </c>
      <c r="H29" s="232">
        <v>1995</v>
      </c>
      <c r="I29" s="233">
        <f t="shared" si="1"/>
        <v>6.612529002320186</v>
      </c>
      <c r="J29" s="232">
        <f t="shared" si="12"/>
        <v>1415</v>
      </c>
      <c r="K29" s="233">
        <f t="shared" si="13"/>
        <v>70.92731829573935</v>
      </c>
      <c r="L29" s="232">
        <v>200</v>
      </c>
      <c r="M29" s="232">
        <v>26</v>
      </c>
      <c r="N29" s="232">
        <v>7</v>
      </c>
      <c r="O29" s="232">
        <v>1182</v>
      </c>
      <c r="P29" s="232">
        <v>404</v>
      </c>
      <c r="Q29" s="234">
        <v>176</v>
      </c>
      <c r="R29" s="235">
        <f t="shared" si="5"/>
        <v>0.08617832283725556</v>
      </c>
      <c r="S29" s="236">
        <v>19</v>
      </c>
      <c r="T29" s="237">
        <f t="shared" si="6"/>
        <v>0.06297646668876367</v>
      </c>
      <c r="U29" s="238">
        <f t="shared" si="7"/>
        <v>73.07692307692307</v>
      </c>
      <c r="V29" s="239">
        <f t="shared" si="8"/>
        <v>1.3032581453634084</v>
      </c>
      <c r="W29" s="240">
        <v>5879</v>
      </c>
      <c r="X29" s="241">
        <f t="shared" si="2"/>
        <v>19.486244613854822</v>
      </c>
      <c r="Y29" s="2">
        <f t="shared" si="9"/>
        <v>1995</v>
      </c>
      <c r="Z29" s="2">
        <f t="shared" si="10"/>
        <v>0</v>
      </c>
    </row>
    <row r="30" spans="1:26" ht="9.75" customHeight="1" thickBot="1">
      <c r="A30" s="318"/>
      <c r="B30" s="30" t="s">
        <v>103</v>
      </c>
      <c r="C30" s="242" t="s">
        <v>104</v>
      </c>
      <c r="D30" s="243" t="s">
        <v>145</v>
      </c>
      <c r="E30" s="243" t="s">
        <v>145</v>
      </c>
      <c r="F30" s="244" t="s">
        <v>145</v>
      </c>
      <c r="G30" s="245">
        <v>29829</v>
      </c>
      <c r="H30" s="246">
        <v>1524</v>
      </c>
      <c r="I30" s="247">
        <f t="shared" si="1"/>
        <v>5.10912199537363</v>
      </c>
      <c r="J30" s="210">
        <f t="shared" si="12"/>
        <v>1303</v>
      </c>
      <c r="K30" s="247">
        <f t="shared" si="13"/>
        <v>85.498687664042</v>
      </c>
      <c r="L30" s="246">
        <v>216</v>
      </c>
      <c r="M30" s="246">
        <v>18</v>
      </c>
      <c r="N30" s="246">
        <v>4</v>
      </c>
      <c r="O30" s="246">
        <v>1065</v>
      </c>
      <c r="P30" s="246">
        <v>60</v>
      </c>
      <c r="Q30" s="248">
        <v>161</v>
      </c>
      <c r="R30" s="255">
        <f t="shared" si="5"/>
        <v>0.06034396057527909</v>
      </c>
      <c r="S30" s="256">
        <v>9</v>
      </c>
      <c r="T30" s="257">
        <f t="shared" si="6"/>
        <v>0.030171980287639545</v>
      </c>
      <c r="U30" s="258">
        <f t="shared" si="7"/>
        <v>50</v>
      </c>
      <c r="V30" s="249">
        <f t="shared" si="8"/>
        <v>1.1811023622047243</v>
      </c>
      <c r="W30" s="250">
        <v>4478</v>
      </c>
      <c r="X30" s="217">
        <f t="shared" si="2"/>
        <v>15.012236414227765</v>
      </c>
      <c r="Y30" s="2">
        <f t="shared" si="9"/>
        <v>1524</v>
      </c>
      <c r="Z30" s="2">
        <f t="shared" si="10"/>
        <v>0</v>
      </c>
    </row>
    <row r="31" spans="1:26" ht="9.75" customHeight="1">
      <c r="A31" s="316" t="s">
        <v>147</v>
      </c>
      <c r="B31" s="319" t="s">
        <v>92</v>
      </c>
      <c r="C31" s="320"/>
      <c r="D31" s="185">
        <f>D7+D19</f>
        <v>115386</v>
      </c>
      <c r="E31" s="185">
        <f>E7+E19</f>
        <v>25554</v>
      </c>
      <c r="F31" s="259">
        <f aca="true" t="shared" si="14" ref="F31:F40">E31/D31*100</f>
        <v>22.1465342415891</v>
      </c>
      <c r="G31" s="260">
        <f aca="true" t="shared" si="15" ref="G31:G39">G7+G19</f>
        <v>2447</v>
      </c>
      <c r="H31" s="188">
        <f>SUM(L31:Q31)</f>
        <v>118</v>
      </c>
      <c r="I31" s="189">
        <f t="shared" si="1"/>
        <v>4.822231303637107</v>
      </c>
      <c r="J31" s="188">
        <f>SUM(L31:O31)</f>
        <v>91</v>
      </c>
      <c r="K31" s="189">
        <f>J31/H31*100</f>
        <v>77.11864406779661</v>
      </c>
      <c r="L31" s="185">
        <f>L7+L19</f>
        <v>14</v>
      </c>
      <c r="M31" s="185">
        <f>M7+M19</f>
        <v>0</v>
      </c>
      <c r="N31" s="185">
        <f aca="true" t="shared" si="16" ref="M31:Q39">N7+N19</f>
        <v>0</v>
      </c>
      <c r="O31" s="185">
        <f t="shared" si="16"/>
        <v>77</v>
      </c>
      <c r="P31" s="185">
        <f t="shared" si="16"/>
        <v>13</v>
      </c>
      <c r="Q31" s="185">
        <f t="shared" si="16"/>
        <v>14</v>
      </c>
      <c r="R31" s="251">
        <f t="shared" si="5"/>
        <v>0</v>
      </c>
      <c r="S31" s="185">
        <f aca="true" t="shared" si="17" ref="S31:S39">S7+S19</f>
        <v>0</v>
      </c>
      <c r="T31" s="252">
        <f t="shared" si="6"/>
        <v>0</v>
      </c>
      <c r="U31" s="253" t="str">
        <f t="shared" si="7"/>
        <v>N/A</v>
      </c>
      <c r="V31" s="195">
        <f t="shared" si="8"/>
        <v>0</v>
      </c>
      <c r="W31" s="185">
        <f aca="true" t="shared" si="18" ref="W31:W39">W7+W19</f>
        <v>1367</v>
      </c>
      <c r="X31" s="196">
        <f t="shared" si="2"/>
        <v>55.86432366162648</v>
      </c>
      <c r="Y31" s="2">
        <f t="shared" si="9"/>
        <v>118</v>
      </c>
      <c r="Z31" s="2">
        <f t="shared" si="10"/>
        <v>0</v>
      </c>
    </row>
    <row r="32" spans="1:26" ht="9.75" customHeight="1">
      <c r="A32" s="317"/>
      <c r="B32" s="314" t="s">
        <v>93</v>
      </c>
      <c r="C32" s="315"/>
      <c r="D32" s="197">
        <f>D8+D20</f>
        <v>110948</v>
      </c>
      <c r="E32" s="197">
        <f>E8+E20</f>
        <v>21271</v>
      </c>
      <c r="F32" s="186">
        <f t="shared" si="14"/>
        <v>19.17204456141616</v>
      </c>
      <c r="G32" s="261">
        <f t="shared" si="15"/>
        <v>2854</v>
      </c>
      <c r="H32" s="199">
        <f>SUM(L32:Q32)</f>
        <v>132</v>
      </c>
      <c r="I32" s="200">
        <f t="shared" si="1"/>
        <v>4.625087596355992</v>
      </c>
      <c r="J32" s="199">
        <f aca="true" t="shared" si="19" ref="J32:J42">SUM(L32:O32)</f>
        <v>95</v>
      </c>
      <c r="K32" s="200">
        <f aca="true" t="shared" si="20" ref="K32:K42">J32/H32*100</f>
        <v>71.96969696969697</v>
      </c>
      <c r="L32" s="197">
        <f aca="true" t="shared" si="21" ref="L32:L39">L8+L20</f>
        <v>16</v>
      </c>
      <c r="M32" s="197">
        <f t="shared" si="16"/>
        <v>1</v>
      </c>
      <c r="N32" s="197">
        <f t="shared" si="16"/>
        <v>0</v>
      </c>
      <c r="O32" s="197">
        <f t="shared" si="16"/>
        <v>78</v>
      </c>
      <c r="P32" s="197">
        <f t="shared" si="16"/>
        <v>21</v>
      </c>
      <c r="Q32" s="197">
        <f t="shared" si="16"/>
        <v>16</v>
      </c>
      <c r="R32" s="202">
        <f t="shared" si="5"/>
        <v>0.0350385423966363</v>
      </c>
      <c r="S32" s="197">
        <f t="shared" si="17"/>
        <v>1</v>
      </c>
      <c r="T32" s="203">
        <f t="shared" si="6"/>
        <v>0.0350385423966363</v>
      </c>
      <c r="U32" s="204">
        <f t="shared" si="7"/>
        <v>100</v>
      </c>
      <c r="V32" s="205">
        <f t="shared" si="8"/>
        <v>0.7575757575757576</v>
      </c>
      <c r="W32" s="197">
        <f t="shared" si="18"/>
        <v>900</v>
      </c>
      <c r="X32" s="206">
        <f t="shared" si="2"/>
        <v>31.534688156972667</v>
      </c>
      <c r="Y32" s="2">
        <f t="shared" si="9"/>
        <v>132</v>
      </c>
      <c r="Z32" s="2">
        <f t="shared" si="10"/>
        <v>0</v>
      </c>
    </row>
    <row r="33" spans="1:26" ht="9.75" customHeight="1">
      <c r="A33" s="317"/>
      <c r="B33" s="314" t="s">
        <v>94</v>
      </c>
      <c r="C33" s="315"/>
      <c r="D33" s="197">
        <f aca="true" t="shared" si="22" ref="D33:E39">D9+D21</f>
        <v>118382</v>
      </c>
      <c r="E33" s="197">
        <f t="shared" si="22"/>
        <v>26407</v>
      </c>
      <c r="F33" s="186">
        <f t="shared" si="14"/>
        <v>22.306600665641735</v>
      </c>
      <c r="G33" s="261">
        <f t="shared" si="15"/>
        <v>3949</v>
      </c>
      <c r="H33" s="199">
        <f aca="true" t="shared" si="23" ref="H33:H39">SUM(L33:Q33)</f>
        <v>203</v>
      </c>
      <c r="I33" s="200">
        <f t="shared" si="1"/>
        <v>5.1405419093441385</v>
      </c>
      <c r="J33" s="199">
        <f t="shared" si="19"/>
        <v>145</v>
      </c>
      <c r="K33" s="200">
        <f t="shared" si="20"/>
        <v>71.42857142857143</v>
      </c>
      <c r="L33" s="197">
        <f t="shared" si="21"/>
        <v>18</v>
      </c>
      <c r="M33" s="197">
        <f t="shared" si="16"/>
        <v>2</v>
      </c>
      <c r="N33" s="197">
        <f t="shared" si="16"/>
        <v>1</v>
      </c>
      <c r="O33" s="197">
        <f t="shared" si="16"/>
        <v>124</v>
      </c>
      <c r="P33" s="197">
        <f t="shared" si="16"/>
        <v>33</v>
      </c>
      <c r="Q33" s="197">
        <f t="shared" si="16"/>
        <v>25</v>
      </c>
      <c r="R33" s="202">
        <f t="shared" si="5"/>
        <v>0.05064573309698658</v>
      </c>
      <c r="S33" s="197">
        <f t="shared" si="17"/>
        <v>2</v>
      </c>
      <c r="T33" s="203">
        <f t="shared" si="6"/>
        <v>0.05064573309698658</v>
      </c>
      <c r="U33" s="204">
        <f t="shared" si="7"/>
        <v>100</v>
      </c>
      <c r="V33" s="205">
        <f t="shared" si="8"/>
        <v>0.9852216748768473</v>
      </c>
      <c r="W33" s="197">
        <f t="shared" si="18"/>
        <v>1060</v>
      </c>
      <c r="X33" s="206">
        <f t="shared" si="2"/>
        <v>26.842238541402885</v>
      </c>
      <c r="Y33" s="2">
        <f t="shared" si="9"/>
        <v>203</v>
      </c>
      <c r="Z33" s="2">
        <f t="shared" si="10"/>
        <v>0</v>
      </c>
    </row>
    <row r="34" spans="1:26" ht="9.75" customHeight="1">
      <c r="A34" s="317"/>
      <c r="B34" s="314" t="s">
        <v>95</v>
      </c>
      <c r="C34" s="315"/>
      <c r="D34" s="197">
        <f t="shared" si="22"/>
        <v>141654</v>
      </c>
      <c r="E34" s="197">
        <f t="shared" si="22"/>
        <v>40714</v>
      </c>
      <c r="F34" s="186">
        <f t="shared" si="14"/>
        <v>28.74186397842631</v>
      </c>
      <c r="G34" s="261">
        <f t="shared" si="15"/>
        <v>6398</v>
      </c>
      <c r="H34" s="199">
        <f t="shared" si="23"/>
        <v>384</v>
      </c>
      <c r="I34" s="200">
        <f t="shared" si="1"/>
        <v>6.001875586120662</v>
      </c>
      <c r="J34" s="199">
        <f t="shared" si="19"/>
        <v>292</v>
      </c>
      <c r="K34" s="200">
        <f t="shared" si="20"/>
        <v>76.04166666666666</v>
      </c>
      <c r="L34" s="197">
        <f t="shared" si="21"/>
        <v>56</v>
      </c>
      <c r="M34" s="197">
        <f t="shared" si="16"/>
        <v>3</v>
      </c>
      <c r="N34" s="197">
        <f t="shared" si="16"/>
        <v>1</v>
      </c>
      <c r="O34" s="197">
        <f t="shared" si="16"/>
        <v>232</v>
      </c>
      <c r="P34" s="197">
        <f t="shared" si="16"/>
        <v>43</v>
      </c>
      <c r="Q34" s="197">
        <f t="shared" si="16"/>
        <v>49</v>
      </c>
      <c r="R34" s="202">
        <f t="shared" si="5"/>
        <v>0.046889653016567674</v>
      </c>
      <c r="S34" s="197">
        <f t="shared" si="17"/>
        <v>3</v>
      </c>
      <c r="T34" s="203">
        <f t="shared" si="6"/>
        <v>0.046889653016567674</v>
      </c>
      <c r="U34" s="204">
        <f t="shared" si="7"/>
        <v>100</v>
      </c>
      <c r="V34" s="205">
        <f t="shared" si="8"/>
        <v>0.78125</v>
      </c>
      <c r="W34" s="197">
        <f t="shared" si="18"/>
        <v>1547</v>
      </c>
      <c r="X34" s="206">
        <f t="shared" si="2"/>
        <v>24.17943107221007</v>
      </c>
      <c r="Y34" s="2">
        <f t="shared" si="9"/>
        <v>384</v>
      </c>
      <c r="Z34" s="2">
        <f t="shared" si="10"/>
        <v>0</v>
      </c>
    </row>
    <row r="35" spans="1:26" ht="9.75" customHeight="1">
      <c r="A35" s="317"/>
      <c r="B35" s="314" t="s">
        <v>96</v>
      </c>
      <c r="C35" s="315"/>
      <c r="D35" s="197">
        <f t="shared" si="22"/>
        <v>144911</v>
      </c>
      <c r="E35" s="197">
        <f t="shared" si="22"/>
        <v>75072</v>
      </c>
      <c r="F35" s="186">
        <f t="shared" si="14"/>
        <v>51.80559101793515</v>
      </c>
      <c r="G35" s="261">
        <f t="shared" si="15"/>
        <v>13387</v>
      </c>
      <c r="H35" s="199">
        <f t="shared" si="23"/>
        <v>811</v>
      </c>
      <c r="I35" s="200">
        <f t="shared" si="1"/>
        <v>6.058116082766864</v>
      </c>
      <c r="J35" s="199">
        <f t="shared" si="19"/>
        <v>615</v>
      </c>
      <c r="K35" s="200">
        <f t="shared" si="20"/>
        <v>75.83230579531443</v>
      </c>
      <c r="L35" s="197">
        <f t="shared" si="21"/>
        <v>92</v>
      </c>
      <c r="M35" s="197">
        <f t="shared" si="16"/>
        <v>16</v>
      </c>
      <c r="N35" s="197">
        <f t="shared" si="16"/>
        <v>8</v>
      </c>
      <c r="O35" s="197">
        <f t="shared" si="16"/>
        <v>499</v>
      </c>
      <c r="P35" s="197">
        <f t="shared" si="16"/>
        <v>103</v>
      </c>
      <c r="Q35" s="197">
        <f t="shared" si="16"/>
        <v>93</v>
      </c>
      <c r="R35" s="202">
        <f t="shared" si="5"/>
        <v>0.1195189362814671</v>
      </c>
      <c r="S35" s="197">
        <f t="shared" si="17"/>
        <v>8</v>
      </c>
      <c r="T35" s="203">
        <f t="shared" si="6"/>
        <v>0.05975946814073355</v>
      </c>
      <c r="U35" s="204">
        <f t="shared" si="7"/>
        <v>50</v>
      </c>
      <c r="V35" s="205">
        <f t="shared" si="8"/>
        <v>1.972872996300863</v>
      </c>
      <c r="W35" s="197">
        <f t="shared" si="18"/>
        <v>3341</v>
      </c>
      <c r="X35" s="206">
        <f t="shared" si="2"/>
        <v>24.957047882273848</v>
      </c>
      <c r="Y35" s="2">
        <f t="shared" si="9"/>
        <v>811</v>
      </c>
      <c r="Z35" s="2">
        <f t="shared" si="10"/>
        <v>0</v>
      </c>
    </row>
    <row r="36" spans="1:26" ht="9.75" customHeight="1">
      <c r="A36" s="317"/>
      <c r="B36" s="314" t="s">
        <v>97</v>
      </c>
      <c r="C36" s="315"/>
      <c r="D36" s="197">
        <f t="shared" si="22"/>
        <v>123872</v>
      </c>
      <c r="E36" s="197">
        <f t="shared" si="22"/>
        <v>85074</v>
      </c>
      <c r="F36" s="186">
        <f t="shared" si="14"/>
        <v>68.67895892534229</v>
      </c>
      <c r="G36" s="261">
        <f t="shared" si="15"/>
        <v>19128</v>
      </c>
      <c r="H36" s="199">
        <f t="shared" si="23"/>
        <v>1350</v>
      </c>
      <c r="I36" s="200">
        <f t="shared" si="1"/>
        <v>7.05771643663739</v>
      </c>
      <c r="J36" s="199">
        <f t="shared" si="19"/>
        <v>1031</v>
      </c>
      <c r="K36" s="200">
        <f t="shared" si="20"/>
        <v>76.37037037037037</v>
      </c>
      <c r="L36" s="197">
        <f t="shared" si="21"/>
        <v>145</v>
      </c>
      <c r="M36" s="197">
        <f t="shared" si="16"/>
        <v>12</v>
      </c>
      <c r="N36" s="197">
        <f t="shared" si="16"/>
        <v>5</v>
      </c>
      <c r="O36" s="197">
        <f t="shared" si="16"/>
        <v>869</v>
      </c>
      <c r="P36" s="197">
        <f t="shared" si="16"/>
        <v>169</v>
      </c>
      <c r="Q36" s="197">
        <f t="shared" si="16"/>
        <v>150</v>
      </c>
      <c r="R36" s="202">
        <f t="shared" si="5"/>
        <v>0.06273525721455457</v>
      </c>
      <c r="S36" s="197">
        <f t="shared" si="17"/>
        <v>8</v>
      </c>
      <c r="T36" s="203">
        <f t="shared" si="6"/>
        <v>0.04182350480970305</v>
      </c>
      <c r="U36" s="204">
        <f t="shared" si="7"/>
        <v>66.66666666666666</v>
      </c>
      <c r="V36" s="205">
        <f t="shared" si="8"/>
        <v>0.8888888888888888</v>
      </c>
      <c r="W36" s="197">
        <f t="shared" si="18"/>
        <v>3369</v>
      </c>
      <c r="X36" s="206">
        <f t="shared" si="2"/>
        <v>17.6129234629862</v>
      </c>
      <c r="Y36" s="2">
        <f t="shared" si="9"/>
        <v>1350</v>
      </c>
      <c r="Z36" s="2">
        <f t="shared" si="10"/>
        <v>0</v>
      </c>
    </row>
    <row r="37" spans="1:26" ht="9.75" customHeight="1">
      <c r="A37" s="317"/>
      <c r="B37" s="314" t="s">
        <v>98</v>
      </c>
      <c r="C37" s="315"/>
      <c r="D37" s="197">
        <f t="shared" si="22"/>
        <v>108062</v>
      </c>
      <c r="E37" s="197">
        <f t="shared" si="22"/>
        <v>86657</v>
      </c>
      <c r="F37" s="186">
        <f t="shared" si="14"/>
        <v>80.19192685680443</v>
      </c>
      <c r="G37" s="261">
        <f t="shared" si="15"/>
        <v>19617</v>
      </c>
      <c r="H37" s="199">
        <f t="shared" si="23"/>
        <v>1475</v>
      </c>
      <c r="I37" s="200">
        <f t="shared" si="1"/>
        <v>7.518988632308712</v>
      </c>
      <c r="J37" s="199">
        <f t="shared" si="19"/>
        <v>1115</v>
      </c>
      <c r="K37" s="200">
        <f t="shared" si="20"/>
        <v>75.59322033898304</v>
      </c>
      <c r="L37" s="197">
        <f t="shared" si="21"/>
        <v>154</v>
      </c>
      <c r="M37" s="197">
        <f t="shared" si="16"/>
        <v>34</v>
      </c>
      <c r="N37" s="197">
        <f t="shared" si="16"/>
        <v>5</v>
      </c>
      <c r="O37" s="197">
        <f t="shared" si="16"/>
        <v>922</v>
      </c>
      <c r="P37" s="197">
        <f t="shared" si="16"/>
        <v>220</v>
      </c>
      <c r="Q37" s="197">
        <f t="shared" si="16"/>
        <v>140</v>
      </c>
      <c r="R37" s="202">
        <f t="shared" si="5"/>
        <v>0.17331905999898048</v>
      </c>
      <c r="S37" s="197">
        <f t="shared" si="17"/>
        <v>17</v>
      </c>
      <c r="T37" s="203">
        <f t="shared" si="6"/>
        <v>0.08665952999949024</v>
      </c>
      <c r="U37" s="204">
        <f t="shared" si="7"/>
        <v>50</v>
      </c>
      <c r="V37" s="205">
        <f t="shared" si="8"/>
        <v>2.305084745762712</v>
      </c>
      <c r="W37" s="197">
        <f t="shared" si="18"/>
        <v>2672</v>
      </c>
      <c r="X37" s="206">
        <f t="shared" si="2"/>
        <v>13.620839068155172</v>
      </c>
      <c r="Y37" s="2">
        <f t="shared" si="9"/>
        <v>1475</v>
      </c>
      <c r="Z37" s="2">
        <f t="shared" si="10"/>
        <v>0</v>
      </c>
    </row>
    <row r="38" spans="1:26" ht="9.75" customHeight="1">
      <c r="A38" s="317"/>
      <c r="B38" s="314" t="s">
        <v>99</v>
      </c>
      <c r="C38" s="315"/>
      <c r="D38" s="197">
        <f t="shared" si="22"/>
        <v>98453</v>
      </c>
      <c r="E38" s="197">
        <f t="shared" si="22"/>
        <v>80376</v>
      </c>
      <c r="F38" s="186">
        <f t="shared" si="14"/>
        <v>81.63895462809666</v>
      </c>
      <c r="G38" s="261">
        <f t="shared" si="15"/>
        <v>16547</v>
      </c>
      <c r="H38" s="199">
        <f t="shared" si="23"/>
        <v>1207</v>
      </c>
      <c r="I38" s="200">
        <f t="shared" si="1"/>
        <v>7.294373602465703</v>
      </c>
      <c r="J38" s="199">
        <f t="shared" si="19"/>
        <v>891</v>
      </c>
      <c r="K38" s="200">
        <f t="shared" si="20"/>
        <v>73.81938690969345</v>
      </c>
      <c r="L38" s="197">
        <f t="shared" si="21"/>
        <v>119</v>
      </c>
      <c r="M38" s="197">
        <f t="shared" si="16"/>
        <v>31</v>
      </c>
      <c r="N38" s="197">
        <f t="shared" si="16"/>
        <v>5</v>
      </c>
      <c r="O38" s="197">
        <f t="shared" si="16"/>
        <v>736</v>
      </c>
      <c r="P38" s="197">
        <f t="shared" si="16"/>
        <v>163</v>
      </c>
      <c r="Q38" s="197">
        <f t="shared" si="16"/>
        <v>153</v>
      </c>
      <c r="R38" s="202">
        <f t="shared" si="5"/>
        <v>0.18734513809149694</v>
      </c>
      <c r="S38" s="197">
        <f t="shared" si="17"/>
        <v>18</v>
      </c>
      <c r="T38" s="203">
        <f t="shared" si="6"/>
        <v>0.10878104792409501</v>
      </c>
      <c r="U38" s="204">
        <f t="shared" si="7"/>
        <v>58.06451612903226</v>
      </c>
      <c r="V38" s="205">
        <f t="shared" si="8"/>
        <v>2.568351284175642</v>
      </c>
      <c r="W38" s="197">
        <f t="shared" si="18"/>
        <v>1495</v>
      </c>
      <c r="X38" s="206">
        <f t="shared" si="2"/>
        <v>9.034870369251225</v>
      </c>
      <c r="Y38" s="2">
        <f t="shared" si="9"/>
        <v>1207</v>
      </c>
      <c r="Z38" s="2">
        <f t="shared" si="10"/>
        <v>0</v>
      </c>
    </row>
    <row r="39" spans="1:26" ht="9.75" customHeight="1">
      <c r="A39" s="317"/>
      <c r="B39" s="312" t="s">
        <v>100</v>
      </c>
      <c r="C39" s="313"/>
      <c r="D39" s="207">
        <f t="shared" si="22"/>
        <v>137031</v>
      </c>
      <c r="E39" s="207">
        <f t="shared" si="22"/>
        <v>101820</v>
      </c>
      <c r="F39" s="208">
        <f t="shared" si="14"/>
        <v>74.30435448913019</v>
      </c>
      <c r="G39" s="262">
        <f t="shared" si="15"/>
        <v>11458</v>
      </c>
      <c r="H39" s="210">
        <f t="shared" si="23"/>
        <v>796</v>
      </c>
      <c r="I39" s="211">
        <f t="shared" si="1"/>
        <v>6.947111188689126</v>
      </c>
      <c r="J39" s="212">
        <f t="shared" si="19"/>
        <v>579</v>
      </c>
      <c r="K39" s="211">
        <f t="shared" si="20"/>
        <v>72.73869346733667</v>
      </c>
      <c r="L39" s="207">
        <f t="shared" si="21"/>
        <v>76</v>
      </c>
      <c r="M39" s="207">
        <f t="shared" si="16"/>
        <v>28</v>
      </c>
      <c r="N39" s="207">
        <f t="shared" si="16"/>
        <v>2</v>
      </c>
      <c r="O39" s="207">
        <f t="shared" si="16"/>
        <v>473</v>
      </c>
      <c r="P39" s="207">
        <f t="shared" si="16"/>
        <v>116</v>
      </c>
      <c r="Q39" s="207">
        <f t="shared" si="16"/>
        <v>101</v>
      </c>
      <c r="R39" s="214">
        <f t="shared" si="5"/>
        <v>0.24437074533077327</v>
      </c>
      <c r="S39" s="207">
        <f t="shared" si="17"/>
        <v>15</v>
      </c>
      <c r="T39" s="215">
        <f t="shared" si="6"/>
        <v>0.13091289928434283</v>
      </c>
      <c r="U39" s="254">
        <f t="shared" si="7"/>
        <v>53.57142857142857</v>
      </c>
      <c r="V39" s="216">
        <f t="shared" si="8"/>
        <v>3.5175879396984926</v>
      </c>
      <c r="W39" s="207">
        <f t="shared" si="18"/>
        <v>1146</v>
      </c>
      <c r="X39" s="217">
        <f t="shared" si="2"/>
        <v>10.001745505323791</v>
      </c>
      <c r="Y39" s="2">
        <f t="shared" si="9"/>
        <v>796</v>
      </c>
      <c r="Z39" s="2">
        <f t="shared" si="10"/>
        <v>0</v>
      </c>
    </row>
    <row r="40" spans="1:26" ht="9.75" customHeight="1">
      <c r="A40" s="317"/>
      <c r="B40" s="310" t="s">
        <v>51</v>
      </c>
      <c r="C40" s="311"/>
      <c r="D40" s="143">
        <f>SUM(D31:D39)</f>
        <v>1098699</v>
      </c>
      <c r="E40" s="143">
        <f>SUM(E31:E39)</f>
        <v>542945</v>
      </c>
      <c r="F40" s="218">
        <f t="shared" si="14"/>
        <v>49.41708329578893</v>
      </c>
      <c r="G40" s="219">
        <f>SUM(G31:G39)</f>
        <v>95785</v>
      </c>
      <c r="H40" s="143">
        <f>SUM(H31:H39)</f>
        <v>6476</v>
      </c>
      <c r="I40" s="220">
        <f t="shared" si="1"/>
        <v>6.760975100485463</v>
      </c>
      <c r="J40" s="221">
        <f t="shared" si="19"/>
        <v>4854</v>
      </c>
      <c r="K40" s="220">
        <f t="shared" si="20"/>
        <v>74.95367510809142</v>
      </c>
      <c r="L40" s="143">
        <f aca="true" t="shared" si="24" ref="L40:Q40">SUM(L31:L39)</f>
        <v>690</v>
      </c>
      <c r="M40" s="143">
        <f t="shared" si="24"/>
        <v>127</v>
      </c>
      <c r="N40" s="143">
        <f t="shared" si="24"/>
        <v>27</v>
      </c>
      <c r="O40" s="143">
        <f t="shared" si="24"/>
        <v>4010</v>
      </c>
      <c r="P40" s="143">
        <f t="shared" si="24"/>
        <v>881</v>
      </c>
      <c r="Q40" s="222">
        <f t="shared" si="24"/>
        <v>741</v>
      </c>
      <c r="R40" s="223">
        <f t="shared" si="5"/>
        <v>0.13258860990760557</v>
      </c>
      <c r="S40" s="143">
        <f>SUM(S31:S39)</f>
        <v>72</v>
      </c>
      <c r="T40" s="224">
        <f t="shared" si="6"/>
        <v>0.07516834577439056</v>
      </c>
      <c r="U40" s="225">
        <f t="shared" si="7"/>
        <v>56.69291338582677</v>
      </c>
      <c r="V40" s="226">
        <f t="shared" si="8"/>
        <v>1.9610870907967881</v>
      </c>
      <c r="W40" s="143">
        <f>SUM(W31:W39)</f>
        <v>16897</v>
      </c>
      <c r="X40" s="227">
        <f t="shared" si="2"/>
        <v>17.640549146526073</v>
      </c>
      <c r="Y40" s="2">
        <f t="shared" si="9"/>
        <v>6476</v>
      </c>
      <c r="Z40" s="2">
        <f t="shared" si="10"/>
        <v>0</v>
      </c>
    </row>
    <row r="41" spans="1:26" ht="9.75" customHeight="1">
      <c r="A41" s="317"/>
      <c r="B41" s="20" t="s">
        <v>101</v>
      </c>
      <c r="C41" s="228" t="s">
        <v>102</v>
      </c>
      <c r="D41" s="229" t="s">
        <v>145</v>
      </c>
      <c r="E41" s="229" t="s">
        <v>145</v>
      </c>
      <c r="F41" s="230" t="s">
        <v>145</v>
      </c>
      <c r="G41" s="231">
        <f>G17+G29</f>
        <v>47376</v>
      </c>
      <c r="H41" s="263">
        <f>H17+H29</f>
        <v>3484</v>
      </c>
      <c r="I41" s="233">
        <f t="shared" si="1"/>
        <v>7.353934481594056</v>
      </c>
      <c r="J41" s="232">
        <f t="shared" si="19"/>
        <v>2433</v>
      </c>
      <c r="K41" s="233">
        <f t="shared" si="20"/>
        <v>69.83352468427096</v>
      </c>
      <c r="L41" s="232">
        <f aca="true" t="shared" si="25" ref="L41:Q42">L17+L29</f>
        <v>341</v>
      </c>
      <c r="M41" s="232">
        <f t="shared" si="25"/>
        <v>65</v>
      </c>
      <c r="N41" s="232">
        <f t="shared" si="25"/>
        <v>17</v>
      </c>
      <c r="O41" s="232">
        <f t="shared" si="25"/>
        <v>2010</v>
      </c>
      <c r="P41" s="232">
        <f t="shared" si="25"/>
        <v>740</v>
      </c>
      <c r="Q41" s="264">
        <f t="shared" si="25"/>
        <v>311</v>
      </c>
      <c r="R41" s="265">
        <f t="shared" si="5"/>
        <v>0.13720027017899358</v>
      </c>
      <c r="S41" s="232">
        <f>S17+S29</f>
        <v>38</v>
      </c>
      <c r="T41" s="237">
        <f t="shared" si="6"/>
        <v>0.08020938872002702</v>
      </c>
      <c r="U41" s="238">
        <f t="shared" si="7"/>
        <v>58.46153846153847</v>
      </c>
      <c r="V41" s="239">
        <f t="shared" si="8"/>
        <v>1.8656716417910446</v>
      </c>
      <c r="W41" s="263">
        <f>W17+W29</f>
        <v>9462</v>
      </c>
      <c r="X41" s="266">
        <f t="shared" si="2"/>
        <v>19.97213779128673</v>
      </c>
      <c r="Y41" s="2">
        <f t="shared" si="9"/>
        <v>3484</v>
      </c>
      <c r="Z41" s="2">
        <f t="shared" si="10"/>
        <v>0</v>
      </c>
    </row>
    <row r="42" spans="1:26" ht="9.75" customHeight="1" thickBot="1">
      <c r="A42" s="318"/>
      <c r="B42" s="30" t="s">
        <v>103</v>
      </c>
      <c r="C42" s="242" t="s">
        <v>104</v>
      </c>
      <c r="D42" s="243" t="s">
        <v>145</v>
      </c>
      <c r="E42" s="243" t="s">
        <v>145</v>
      </c>
      <c r="F42" s="244" t="s">
        <v>145</v>
      </c>
      <c r="G42" s="245">
        <f>G18+G30</f>
        <v>48409</v>
      </c>
      <c r="H42" s="267">
        <f>H18+H30</f>
        <v>2992</v>
      </c>
      <c r="I42" s="268">
        <f t="shared" si="1"/>
        <v>6.180668883885228</v>
      </c>
      <c r="J42" s="246">
        <f t="shared" si="19"/>
        <v>2421</v>
      </c>
      <c r="K42" s="268">
        <f t="shared" si="20"/>
        <v>80.91577540106952</v>
      </c>
      <c r="L42" s="246">
        <f t="shared" si="25"/>
        <v>349</v>
      </c>
      <c r="M42" s="246">
        <f t="shared" si="25"/>
        <v>62</v>
      </c>
      <c r="N42" s="246">
        <f t="shared" si="25"/>
        <v>10</v>
      </c>
      <c r="O42" s="246">
        <f t="shared" si="25"/>
        <v>2000</v>
      </c>
      <c r="P42" s="246">
        <f t="shared" si="25"/>
        <v>141</v>
      </c>
      <c r="Q42" s="269">
        <f t="shared" si="25"/>
        <v>430</v>
      </c>
      <c r="R42" s="270">
        <f t="shared" si="5"/>
        <v>0.12807535788799604</v>
      </c>
      <c r="S42" s="246">
        <f>S18+S30</f>
        <v>34</v>
      </c>
      <c r="T42" s="257">
        <f t="shared" si="6"/>
        <v>0.07023487368051395</v>
      </c>
      <c r="U42" s="258">
        <f t="shared" si="7"/>
        <v>54.83870967741935</v>
      </c>
      <c r="V42" s="271">
        <f>M42/H42*100</f>
        <v>2.072192513368984</v>
      </c>
      <c r="W42" s="267">
        <f>W18+W30</f>
        <v>7404</v>
      </c>
      <c r="X42" s="272">
        <f t="shared" si="2"/>
        <v>15.294676609721334</v>
      </c>
      <c r="Y42" s="2">
        <f t="shared" si="9"/>
        <v>2992</v>
      </c>
      <c r="Z42" s="2">
        <f t="shared" si="10"/>
        <v>0</v>
      </c>
    </row>
  </sheetData>
  <sheetProtection/>
  <mergeCells count="39">
    <mergeCell ref="W4:X4"/>
    <mergeCell ref="B13:C13"/>
    <mergeCell ref="A4:C6"/>
    <mergeCell ref="G4:I4"/>
    <mergeCell ref="J4:K4"/>
    <mergeCell ref="A7:A18"/>
    <mergeCell ref="B7:C7"/>
    <mergeCell ref="B8:C8"/>
    <mergeCell ref="B9:C9"/>
    <mergeCell ref="B10:C10"/>
    <mergeCell ref="B11:C11"/>
    <mergeCell ref="B12:C12"/>
    <mergeCell ref="L4:O4"/>
    <mergeCell ref="R4:U4"/>
    <mergeCell ref="B14:C14"/>
    <mergeCell ref="B15:C15"/>
    <mergeCell ref="A19:A30"/>
    <mergeCell ref="B19:C19"/>
    <mergeCell ref="B20:C20"/>
    <mergeCell ref="B21:C21"/>
    <mergeCell ref="B22:C22"/>
    <mergeCell ref="B23:C23"/>
    <mergeCell ref="B24:C24"/>
    <mergeCell ref="B35:C35"/>
    <mergeCell ref="B36:C36"/>
    <mergeCell ref="B37:C37"/>
    <mergeCell ref="B38:C38"/>
    <mergeCell ref="B39:C39"/>
    <mergeCell ref="B16:C16"/>
    <mergeCell ref="B40:C40"/>
    <mergeCell ref="B27:C27"/>
    <mergeCell ref="B28:C28"/>
    <mergeCell ref="B25:C25"/>
    <mergeCell ref="B26:C26"/>
    <mergeCell ref="A31:A42"/>
    <mergeCell ref="B31:C31"/>
    <mergeCell ref="B32:C32"/>
    <mergeCell ref="B33:C33"/>
    <mergeCell ref="B34:C34"/>
  </mergeCells>
  <printOptions/>
  <pageMargins left="0.7874015748031497" right="0.3937007874015748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okayamaken</cp:lastModifiedBy>
  <cp:lastPrinted>2012-02-21T06:01:02Z</cp:lastPrinted>
  <dcterms:created xsi:type="dcterms:W3CDTF">2011-03-30T08:23:41Z</dcterms:created>
  <dcterms:modified xsi:type="dcterms:W3CDTF">2012-03-28T06:06:21Z</dcterms:modified>
  <cp:category/>
  <cp:version/>
  <cp:contentType/>
  <cp:contentStatus/>
</cp:coreProperties>
</file>