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740" windowWidth="15480" windowHeight="6345" activeTab="0"/>
  </bookViews>
  <sheets>
    <sheet name="H21乳がん（市町村別）" sheetId="1" r:id="rId1"/>
    <sheet name="H21乳がん(年齢階級別)" sheetId="2" r:id="rId2"/>
  </sheets>
  <externalReferences>
    <externalReference r:id="rId5"/>
    <externalReference r:id="rId6"/>
    <externalReference r:id="rId7"/>
  </externalReferences>
  <definedNames>
    <definedName name="_15.8.1男胃" localSheetId="0">#REF!</definedName>
    <definedName name="_15.8.1男胃" localSheetId="1">#REF!</definedName>
    <definedName name="_15.8.1男胃">#REF!</definedName>
    <definedName name="_15.8.2女胃" localSheetId="0">#REF!</definedName>
    <definedName name="_15.8.2女胃" localSheetId="1">#REF!</definedName>
    <definedName name="_15.8.2女胃">#REF!</definedName>
    <definedName name="_15.8.3男肺">'[2]肺（男）'!#REF!</definedName>
    <definedName name="_15.8.4女肺" localSheetId="0">#REF!</definedName>
    <definedName name="_15.8.4女肺" localSheetId="1">#REF!</definedName>
    <definedName name="_15.8.4女肺">#REF!</definedName>
    <definedName name="_15.8.5女子宮" localSheetId="0">'H21乳がん（市町村別）'!#REF!</definedName>
    <definedName name="_15.8.5女子宮" localSheetId="1">'H21乳がん(年齢階級別)'!#REF!</definedName>
    <definedName name="_15.8.5女子宮">'[2]子宮'!#REF!</definedName>
    <definedName name="_15.8.6女乳">'[2]乳'!#REF!</definedName>
    <definedName name="_xlfn.IFERROR" hidden="1">#NAME?</definedName>
    <definedName name="_xlnm.Print_Area" localSheetId="0">'H21乳がん（市町村別）'!$A$1:$AC$84</definedName>
    <definedName name="_xlnm.Print_Area" localSheetId="1">'H21乳がん(年齢階級別)'!$A$1:$AB$32</definedName>
    <definedName name="_xlnm.Print_Titles" localSheetId="0">'H21乳がん（市町村別）'!$4:$6</definedName>
    <definedName name="あ">#REF!</definedName>
    <definedName name="い">'[2]子宮'!#REF!</definedName>
    <definedName name="う">'[2]肺（男）'!#REF!</definedName>
    <definedName name="え">#REF!</definedName>
    <definedName name="お">'[2]乳'!#REF!</definedName>
    <definedName name="か">'[2]子宮'!#REF!</definedName>
    <definedName name="子宮">'[2]子宮'!#REF!</definedName>
    <definedName name="子宮１">'[2]子宮'!#REF!</definedName>
  </definedNames>
  <calcPr fullCalcOnLoad="1"/>
</workbook>
</file>

<file path=xl/sharedStrings.xml><?xml version="1.0" encoding="utf-8"?>
<sst xmlns="http://schemas.openxmlformats.org/spreadsheetml/2006/main" count="262" uniqueCount="144">
  <si>
    <t>平成２１年度</t>
  </si>
  <si>
    <t>乳がん（市町村別）</t>
  </si>
  <si>
    <t>受診者の状況</t>
  </si>
  <si>
    <t>精密検診</t>
  </si>
  <si>
    <t>精密検診結果別人員</t>
  </si>
  <si>
    <t>がん発見</t>
  </si>
  <si>
    <t>初回受診者</t>
  </si>
  <si>
    <t>国方式（４０歳以上）１回／２年</t>
  </si>
  <si>
    <t>対象年齢
人口
（人）</t>
  </si>
  <si>
    <t>対象者数
（人）</t>
  </si>
  <si>
    <t>対象者率
（％）</t>
  </si>
  <si>
    <t>受診者数
（人）</t>
  </si>
  <si>
    <t>受診率（単年）
（％）</t>
  </si>
  <si>
    <t>要精検者
数（人）</t>
  </si>
  <si>
    <t>要精検率
（％）</t>
  </si>
  <si>
    <t>受診率
（％）</t>
  </si>
  <si>
    <t>異常
認めず
（人）</t>
  </si>
  <si>
    <t>がんで
あった者
（人）</t>
  </si>
  <si>
    <t>がんの疑
いのある
者（人）</t>
  </si>
  <si>
    <t>がん以外の
疾患であっ
た者（人）</t>
  </si>
  <si>
    <t>未把握
（人）</t>
  </si>
  <si>
    <t>精検未把握率（％）</t>
  </si>
  <si>
    <t>未受診者
（人）</t>
  </si>
  <si>
    <t>精検未受診率（％）</t>
  </si>
  <si>
    <t>精検未把握・未受診率（％）</t>
  </si>
  <si>
    <t>がん
発見率
（％）</t>
  </si>
  <si>
    <t>早期がん発見患者数（人）</t>
  </si>
  <si>
    <t>早期がん
発見率（％）</t>
  </si>
  <si>
    <t>陽性反応
的中度
（％）</t>
  </si>
  <si>
    <t>初回
受診者
（人）</t>
  </si>
  <si>
    <t>同左の
割合
（％）</t>
  </si>
  <si>
    <t>２年連続
受診者数
（本年度中）</t>
  </si>
  <si>
    <t>前年度
受診者
（人）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</si>
  <si>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</si>
  <si>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</si>
  <si>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</si>
  <si>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</si>
  <si>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</si>
  <si>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</si>
  <si>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</si>
  <si>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</si>
  <si>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</si>
  <si>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</si>
  <si>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G</t>
  </si>
  <si>
    <t>G/D</t>
  </si>
  <si>
    <t>H</t>
  </si>
  <si>
    <t>H/D</t>
  </si>
  <si>
    <t>（G＋H）/D</t>
  </si>
  <si>
    <t>F/C</t>
  </si>
  <si>
    <t>I</t>
  </si>
  <si>
    <t>I/C</t>
  </si>
  <si>
    <t>J</t>
  </si>
  <si>
    <t>J/C</t>
  </si>
  <si>
    <t>K</t>
  </si>
  <si>
    <t>L</t>
  </si>
  <si>
    <t>（C+L-K）/B</t>
  </si>
  <si>
    <t>岡山県</t>
  </si>
  <si>
    <t>視触診単独方式</t>
  </si>
  <si>
    <t>視触診及びマンモグラフィ</t>
  </si>
  <si>
    <t>岡山市</t>
  </si>
  <si>
    <t>岡山市保健所</t>
  </si>
  <si>
    <t>倉敷市</t>
  </si>
  <si>
    <t>倉敷市保健所</t>
  </si>
  <si>
    <t>玉野市</t>
  </si>
  <si>
    <t>瀬戸内市</t>
  </si>
  <si>
    <t>吉備中央町</t>
  </si>
  <si>
    <t>備前保健所</t>
  </si>
  <si>
    <t>備前市</t>
  </si>
  <si>
    <t>赤磐市</t>
  </si>
  <si>
    <t>和気町</t>
  </si>
  <si>
    <t>東備支所</t>
  </si>
  <si>
    <t>総社市</t>
  </si>
  <si>
    <t>早島町</t>
  </si>
  <si>
    <t>備中保健所</t>
  </si>
  <si>
    <t>笠岡市</t>
  </si>
  <si>
    <t>井原市</t>
  </si>
  <si>
    <t>浅口市</t>
  </si>
  <si>
    <t>里庄町</t>
  </si>
  <si>
    <t>矢掛町</t>
  </si>
  <si>
    <t>井笠支所</t>
  </si>
  <si>
    <t>高梁市</t>
  </si>
  <si>
    <t>備北保健所</t>
  </si>
  <si>
    <t>新見市</t>
  </si>
  <si>
    <t>新見支所</t>
  </si>
  <si>
    <t>真庭市</t>
  </si>
  <si>
    <t>新庄村</t>
  </si>
  <si>
    <t>真庭保健所</t>
  </si>
  <si>
    <t>津山市</t>
  </si>
  <si>
    <t>鏡野町</t>
  </si>
  <si>
    <t>久米南町</t>
  </si>
  <si>
    <t>美咲町</t>
  </si>
  <si>
    <t>美作保健所</t>
  </si>
  <si>
    <t>美作市</t>
  </si>
  <si>
    <t>勝央町</t>
  </si>
  <si>
    <t>奈義町</t>
  </si>
  <si>
    <t>西粟倉村</t>
  </si>
  <si>
    <t>勝英支所</t>
  </si>
  <si>
    <t>平成２１年度</t>
  </si>
  <si>
    <t>乳がん（年齢階級別）</t>
  </si>
  <si>
    <t>早期がん発見患者数（人）</t>
  </si>
  <si>
    <t>早期
発見率
（％）</t>
  </si>
  <si>
    <t>早期がん
割合（％）</t>
  </si>
  <si>
    <t>２年連続
受診者数
（本年度中）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</si>
  <si>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</si>
  <si>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</si>
  <si>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</si>
  <si>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</si>
  <si>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</si>
  <si>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</si>
  <si>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</si>
  <si>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</si>
  <si>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</si>
  <si>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</si>
  <si>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F/C</t>
  </si>
  <si>
    <t>G</t>
  </si>
  <si>
    <t>G/C</t>
  </si>
  <si>
    <t>G/F</t>
  </si>
  <si>
    <t>H</t>
  </si>
  <si>
    <t>H/C</t>
  </si>
  <si>
    <t>I</t>
  </si>
  <si>
    <t>J</t>
  </si>
  <si>
    <t>（C+J-I）/B</t>
  </si>
  <si>
    <t>視触診のみ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</si>
  <si>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</si>
  <si>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</si>
  <si>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</si>
  <si>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</si>
  <si>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</si>
  <si>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</si>
  <si>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</si>
  <si>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</si>
  <si>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</si>
  <si>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</si>
  <si>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</si>
  <si>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</si>
  <si>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検診方式</t>
  </si>
  <si>
    <t>個別</t>
  </si>
  <si>
    <t>（再掲）</t>
  </si>
  <si>
    <t>集団</t>
  </si>
  <si>
    <t>視触診及び
マンモグラフィ</t>
  </si>
  <si>
    <t>N/A</t>
  </si>
  <si>
    <t>がん以外の疾患であった者（人）</t>
  </si>
  <si>
    <t>F/D</t>
  </si>
  <si>
    <t>F/D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</si>
</sst>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_ "/>
    <numFmt numFmtId="179" formatCode="0.000_);[Red]\(0.000\)"/>
    <numFmt numFmtId="180" formatCode="0.00_);[Red]\(0.00\)"/>
    <numFmt numFmtId="181" formatCode="#,##0_);[Red]\(#,##0\)"/>
    <numFmt numFmtId="182" formatCode="0_);[Red]\(0\)"/>
    <numFmt numFmtId="183" formatCode="#,##0.0_);[Red]\(#,##0.0\)"/>
    <numFmt numFmtId="184" formatCode="0.0_ "/>
    <numFmt numFmtId="185" formatCode="#,##0.0_);\(#,##0.0\)"/>
    <numFmt numFmtId="186" formatCode="0.00_ "/>
    <numFmt numFmtId="187" formatCode="#,##0.00_);\(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7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double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dotted"/>
    </border>
    <border>
      <left style="thin"/>
      <right style="thin"/>
      <top style="medium"/>
      <bottom style="dotted"/>
    </border>
    <border>
      <left style="thin"/>
      <right style="double"/>
      <top style="medium"/>
      <bottom style="dotted"/>
    </border>
    <border>
      <left/>
      <right style="thin"/>
      <top style="medium"/>
      <bottom style="dotted"/>
    </border>
    <border>
      <left/>
      <right/>
      <top style="medium"/>
      <bottom style="dotted"/>
    </border>
    <border>
      <left style="thin"/>
      <right style="medium"/>
      <top style="medium"/>
      <bottom style="dotted"/>
    </border>
    <border>
      <left style="thin"/>
      <right/>
      <top style="dotted"/>
      <bottom style="medium"/>
    </border>
    <border>
      <left style="thin"/>
      <right style="thin"/>
      <top style="dotted"/>
      <bottom style="medium"/>
    </border>
    <border>
      <left style="thin"/>
      <right style="double"/>
      <top style="dotted"/>
      <bottom style="medium"/>
    </border>
    <border>
      <left/>
      <right style="thin"/>
      <top style="dotted"/>
      <bottom style="medium"/>
    </border>
    <border>
      <left/>
      <right/>
      <top style="dotted"/>
      <bottom style="medium"/>
    </border>
    <border>
      <left style="thin"/>
      <right style="medium"/>
      <top style="dotted"/>
      <bottom style="medium"/>
    </border>
    <border>
      <left/>
      <right style="medium"/>
      <top style="medium"/>
      <bottom style="dotted"/>
    </border>
    <border>
      <left style="thin"/>
      <right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 style="medium"/>
      <top style="dotted"/>
      <bottom style="thin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double"/>
      <right style="thin"/>
      <top/>
      <bottom/>
    </border>
    <border>
      <left/>
      <right style="medium"/>
      <top style="thin"/>
      <bottom/>
    </border>
    <border>
      <left style="double"/>
      <right style="thin"/>
      <top/>
      <bottom style="medium"/>
    </border>
    <border>
      <left style="double"/>
      <right style="thin"/>
      <top style="medium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 style="thin"/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otted"/>
      <bottom style="dotted"/>
    </border>
    <border>
      <left/>
      <right style="thin"/>
      <top style="dotted"/>
      <bottom style="dotted"/>
    </border>
    <border>
      <left/>
      <right style="medium"/>
      <top style="dotted"/>
      <bottom style="dotted"/>
    </border>
    <border>
      <left style="thin"/>
      <right style="thin"/>
      <top style="dotted"/>
      <bottom/>
    </border>
    <border>
      <left style="double"/>
      <right style="thin"/>
      <top style="dotted"/>
      <bottom/>
    </border>
    <border>
      <left style="thin"/>
      <right style="double"/>
      <top style="dotted"/>
      <bottom/>
    </border>
    <border>
      <left/>
      <right style="thin"/>
      <top style="dotted"/>
      <bottom/>
    </border>
    <border>
      <left style="thin"/>
      <right/>
      <top style="dotted"/>
      <bottom/>
    </border>
    <border>
      <left/>
      <right style="medium"/>
      <top style="dotted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double"/>
      <right style="thin"/>
      <top/>
      <bottom style="dotted"/>
    </border>
    <border>
      <left style="thin"/>
      <right style="double"/>
      <top/>
      <bottom style="dotted"/>
    </border>
    <border>
      <left/>
      <right style="thin"/>
      <top/>
      <bottom style="dotted"/>
    </border>
    <border>
      <left/>
      <right style="medium"/>
      <top/>
      <bottom style="dotted"/>
    </border>
    <border>
      <left style="double"/>
      <right style="thin"/>
      <top style="dotted"/>
      <bottom style="medium"/>
    </border>
    <border>
      <left/>
      <right style="medium"/>
      <top style="dotted"/>
      <bottom style="medium"/>
    </border>
    <border>
      <left/>
      <right/>
      <top style="dotted"/>
      <bottom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dotted"/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>
      <left style="double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 diagonalDown="1">
      <left/>
      <right style="thin"/>
      <top style="medium"/>
      <bottom/>
      <diagonal style="thin"/>
    </border>
    <border diagonalDown="1">
      <left/>
      <right style="thin"/>
      <top/>
      <bottom/>
      <diagonal style="thin"/>
    </border>
    <border diagonalDown="1">
      <left/>
      <right style="thin"/>
      <top/>
      <bottom style="medium"/>
      <diagonal style="thin"/>
    </border>
    <border>
      <left style="double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89">
    <xf numFmtId="0" fontId="0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quotePrefix="1">
      <alignment horizontal="center" vertical="center"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1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5" fillId="0" borderId="10" xfId="0" applyFont="1" applyFill="1" applyBorder="1" applyAlignment="1">
      <alignment vertical="center" wrapText="1"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 wrapText="1"/>
      <protection/>
    </xf>
    <xf numFmtId="178" fontId="5" fillId="0" borderId="11" xfId="64" applyNumberFormat="1" applyFont="1" applyFill="1" applyBorder="1" applyAlignment="1">
      <alignment horizontal="center" vertical="center" wrapText="1"/>
      <protection/>
    </xf>
    <xf numFmtId="178" fontId="5" fillId="0" borderId="10" xfId="64" applyNumberFormat="1" applyFont="1" applyFill="1" applyBorder="1" applyAlignment="1">
      <alignment horizontal="center" vertical="center" wrapText="1"/>
      <protection/>
    </xf>
    <xf numFmtId="178" fontId="5" fillId="0" borderId="12" xfId="64" applyNumberFormat="1" applyFont="1" applyFill="1" applyBorder="1" applyAlignment="1">
      <alignment horizontal="center" vertical="center" wrapText="1"/>
      <protection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64" applyFont="1" applyFill="1" applyBorder="1" applyAlignment="1">
      <alignment horizontal="center" vertical="center" wrapText="1"/>
      <protection/>
    </xf>
    <xf numFmtId="178" fontId="5" fillId="0" borderId="14" xfId="64" applyNumberFormat="1" applyFont="1" applyFill="1" applyBorder="1" applyAlignment="1">
      <alignment horizontal="center" vertical="center" wrapText="1"/>
      <protection/>
    </xf>
    <xf numFmtId="178" fontId="5" fillId="0" borderId="13" xfId="64" applyNumberFormat="1" applyFont="1" applyFill="1" applyBorder="1" applyAlignment="1">
      <alignment horizontal="center" vertical="center" wrapText="1"/>
      <protection/>
    </xf>
    <xf numFmtId="178" fontId="5" fillId="0" borderId="16" xfId="64" applyNumberFormat="1" applyFont="1" applyFill="1" applyBorder="1" applyAlignment="1">
      <alignment horizontal="center" vertical="center" wrapText="1"/>
      <protection/>
    </xf>
    <xf numFmtId="179" fontId="5" fillId="0" borderId="17" xfId="64" applyNumberFormat="1" applyFont="1" applyFill="1" applyBorder="1" applyAlignment="1">
      <alignment horizontal="center" vertical="center" wrapText="1"/>
      <protection/>
    </xf>
    <xf numFmtId="180" fontId="5" fillId="0" borderId="13" xfId="64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 wrapText="1"/>
    </xf>
    <xf numFmtId="0" fontId="5" fillId="0" borderId="20" xfId="64" applyFont="1" applyFill="1" applyBorder="1" applyAlignment="1">
      <alignment horizontal="center" vertical="center" wrapText="1"/>
      <protection/>
    </xf>
    <xf numFmtId="178" fontId="5" fillId="0" borderId="21" xfId="64" applyNumberFormat="1" applyFont="1" applyFill="1" applyBorder="1" applyAlignment="1">
      <alignment horizontal="center" vertical="center" wrapText="1"/>
      <protection/>
    </xf>
    <xf numFmtId="178" fontId="5" fillId="0" borderId="20" xfId="64" applyNumberFormat="1" applyFont="1" applyFill="1" applyBorder="1" applyAlignment="1">
      <alignment horizontal="center" vertical="center" wrapText="1"/>
      <protection/>
    </xf>
    <xf numFmtId="178" fontId="5" fillId="0" borderId="24" xfId="64" applyNumberFormat="1" applyFont="1" applyFill="1" applyBorder="1" applyAlignment="1">
      <alignment horizontal="center" vertical="center" wrapText="1"/>
      <protection/>
    </xf>
    <xf numFmtId="179" fontId="5" fillId="0" borderId="25" xfId="64" applyNumberFormat="1" applyFont="1" applyFill="1" applyBorder="1" applyAlignment="1">
      <alignment horizontal="center" vertical="center" wrapText="1"/>
      <protection/>
    </xf>
    <xf numFmtId="180" fontId="5" fillId="0" borderId="20" xfId="64" applyNumberFormat="1" applyFont="1" applyFill="1" applyBorder="1" applyAlignment="1">
      <alignment horizontal="center" vertical="center" wrapText="1"/>
      <protection/>
    </xf>
    <xf numFmtId="177" fontId="5" fillId="0" borderId="20" xfId="64" applyNumberFormat="1" applyFont="1" applyFill="1" applyBorder="1" applyAlignment="1">
      <alignment horizontal="center" vertical="center" wrapText="1"/>
      <protection/>
    </xf>
    <xf numFmtId="0" fontId="5" fillId="0" borderId="20" xfId="64" applyFont="1" applyFill="1" applyBorder="1" applyAlignment="1">
      <alignment horizontal="center" vertical="center"/>
      <protection/>
    </xf>
    <xf numFmtId="177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6" fontId="5" fillId="33" borderId="27" xfId="0" applyNumberFormat="1" applyFont="1" applyFill="1" applyBorder="1" applyAlignment="1">
      <alignment horizontal="center" vertical="center" wrapText="1"/>
    </xf>
    <xf numFmtId="181" fontId="5" fillId="33" borderId="28" xfId="0" applyNumberFormat="1" applyFont="1" applyFill="1" applyBorder="1" applyAlignment="1" applyProtection="1">
      <alignment vertical="center"/>
      <protection/>
    </xf>
    <xf numFmtId="177" fontId="5" fillId="33" borderId="29" xfId="0" applyNumberFormat="1" applyFont="1" applyFill="1" applyBorder="1" applyAlignment="1" applyProtection="1">
      <alignment vertical="center"/>
      <protection/>
    </xf>
    <xf numFmtId="177" fontId="5" fillId="33" borderId="27" xfId="0" applyNumberFormat="1" applyFont="1" applyFill="1" applyBorder="1" applyAlignment="1" applyProtection="1">
      <alignment vertical="center"/>
      <protection/>
    </xf>
    <xf numFmtId="177" fontId="5" fillId="33" borderId="28" xfId="0" applyNumberFormat="1" applyFont="1" applyFill="1" applyBorder="1" applyAlignment="1" applyProtection="1">
      <alignment vertical="center"/>
      <protection locked="0"/>
    </xf>
    <xf numFmtId="176" fontId="5" fillId="33" borderId="28" xfId="0" applyNumberFormat="1" applyFont="1" applyFill="1" applyBorder="1" applyAlignment="1" applyProtection="1">
      <alignment vertical="center"/>
      <protection locked="0"/>
    </xf>
    <xf numFmtId="177" fontId="5" fillId="33" borderId="28" xfId="0" applyNumberFormat="1" applyFont="1" applyFill="1" applyBorder="1" applyAlignment="1" applyProtection="1">
      <alignment horizontal="right" vertical="center"/>
      <protection locked="0"/>
    </xf>
    <xf numFmtId="178" fontId="5" fillId="33" borderId="27" xfId="64" applyNumberFormat="1" applyFont="1" applyFill="1" applyBorder="1" applyAlignment="1" applyProtection="1">
      <alignment horizontal="right" vertical="center"/>
      <protection/>
    </xf>
    <xf numFmtId="178" fontId="5" fillId="33" borderId="28" xfId="64" applyNumberFormat="1" applyFont="1" applyFill="1" applyBorder="1" applyAlignment="1" applyProtection="1">
      <alignment horizontal="right" vertical="center"/>
      <protection/>
    </xf>
    <xf numFmtId="178" fontId="5" fillId="33" borderId="29" xfId="64" applyNumberFormat="1" applyFont="1" applyFill="1" applyBorder="1" applyAlignment="1" applyProtection="1">
      <alignment horizontal="right" vertical="center"/>
      <protection/>
    </xf>
    <xf numFmtId="179" fontId="5" fillId="33" borderId="30" xfId="0" applyNumberFormat="1" applyFont="1" applyFill="1" applyBorder="1" applyAlignment="1" applyProtection="1">
      <alignment vertical="center"/>
      <protection/>
    </xf>
    <xf numFmtId="179" fontId="5" fillId="33" borderId="31" xfId="0" applyNumberFormat="1" applyFont="1" applyFill="1" applyBorder="1" applyAlignment="1" applyProtection="1">
      <alignment vertical="center"/>
      <protection/>
    </xf>
    <xf numFmtId="177" fontId="5" fillId="33" borderId="27" xfId="0" applyNumberFormat="1" applyFont="1" applyFill="1" applyBorder="1" applyAlignment="1" applyProtection="1">
      <alignment horizontal="right" vertical="center"/>
      <protection/>
    </xf>
    <xf numFmtId="178" fontId="5" fillId="33" borderId="28" xfId="0" applyNumberFormat="1" applyFont="1" applyFill="1" applyBorder="1" applyAlignment="1" applyProtection="1">
      <alignment vertical="center"/>
      <protection/>
    </xf>
    <xf numFmtId="176" fontId="5" fillId="34" borderId="30" xfId="0" applyNumberFormat="1" applyFont="1" applyFill="1" applyBorder="1" applyAlignment="1">
      <alignment vertical="center"/>
    </xf>
    <xf numFmtId="177" fontId="5" fillId="34" borderId="32" xfId="0" applyNumberFormat="1" applyFont="1" applyFill="1" applyBorder="1" applyAlignment="1">
      <alignment vertical="center"/>
    </xf>
    <xf numFmtId="176" fontId="5" fillId="33" borderId="33" xfId="0" applyNumberFormat="1" applyFont="1" applyFill="1" applyBorder="1" applyAlignment="1">
      <alignment horizontal="center" vertical="center" wrapText="1"/>
    </xf>
    <xf numFmtId="181" fontId="5" fillId="33" borderId="34" xfId="0" applyNumberFormat="1" applyFont="1" applyFill="1" applyBorder="1" applyAlignment="1" applyProtection="1">
      <alignment vertical="center"/>
      <protection/>
    </xf>
    <xf numFmtId="177" fontId="5" fillId="33" borderId="35" xfId="0" applyNumberFormat="1" applyFont="1" applyFill="1" applyBorder="1" applyAlignment="1" applyProtection="1">
      <alignment vertical="center"/>
      <protection/>
    </xf>
    <xf numFmtId="177" fontId="5" fillId="33" borderId="33" xfId="0" applyNumberFormat="1" applyFont="1" applyFill="1" applyBorder="1" applyAlignment="1" applyProtection="1">
      <alignment vertical="center"/>
      <protection/>
    </xf>
    <xf numFmtId="177" fontId="5" fillId="33" borderId="34" xfId="0" applyNumberFormat="1" applyFont="1" applyFill="1" applyBorder="1" applyAlignment="1" applyProtection="1">
      <alignment vertical="center"/>
      <protection locked="0"/>
    </xf>
    <xf numFmtId="176" fontId="5" fillId="33" borderId="34" xfId="0" applyNumberFormat="1" applyFont="1" applyFill="1" applyBorder="1" applyAlignment="1" applyProtection="1">
      <alignment vertical="center"/>
      <protection locked="0"/>
    </xf>
    <xf numFmtId="177" fontId="5" fillId="33" borderId="34" xfId="0" applyNumberFormat="1" applyFont="1" applyFill="1" applyBorder="1" applyAlignment="1" applyProtection="1">
      <alignment horizontal="right" vertical="center"/>
      <protection locked="0"/>
    </xf>
    <xf numFmtId="178" fontId="5" fillId="33" borderId="33" xfId="0" applyNumberFormat="1" applyFont="1" applyFill="1" applyBorder="1" applyAlignment="1" applyProtection="1">
      <alignment horizontal="right" vertical="center"/>
      <protection/>
    </xf>
    <xf numFmtId="178" fontId="5" fillId="33" borderId="34" xfId="0" applyNumberFormat="1" applyFont="1" applyFill="1" applyBorder="1" applyAlignment="1" applyProtection="1">
      <alignment horizontal="right" vertical="center"/>
      <protection/>
    </xf>
    <xf numFmtId="178" fontId="5" fillId="33" borderId="35" xfId="0" applyNumberFormat="1" applyFont="1" applyFill="1" applyBorder="1" applyAlignment="1" applyProtection="1">
      <alignment horizontal="right" vertical="center"/>
      <protection/>
    </xf>
    <xf numFmtId="179" fontId="5" fillId="33" borderId="36" xfId="0" applyNumberFormat="1" applyFont="1" applyFill="1" applyBorder="1" applyAlignment="1" applyProtection="1">
      <alignment vertical="center"/>
      <protection/>
    </xf>
    <xf numFmtId="179" fontId="5" fillId="33" borderId="37" xfId="0" applyNumberFormat="1" applyFont="1" applyFill="1" applyBorder="1" applyAlignment="1" applyProtection="1">
      <alignment vertical="center"/>
      <protection/>
    </xf>
    <xf numFmtId="177" fontId="5" fillId="33" borderId="33" xfId="0" applyNumberFormat="1" applyFont="1" applyFill="1" applyBorder="1" applyAlignment="1" applyProtection="1">
      <alignment horizontal="right" vertical="center"/>
      <protection/>
    </xf>
    <xf numFmtId="178" fontId="5" fillId="33" borderId="34" xfId="0" applyNumberFormat="1" applyFont="1" applyFill="1" applyBorder="1" applyAlignment="1" applyProtection="1">
      <alignment vertical="center"/>
      <protection/>
    </xf>
    <xf numFmtId="177" fontId="5" fillId="0" borderId="38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6" fontId="5" fillId="0" borderId="27" xfId="0" applyNumberFormat="1" applyFont="1" applyFill="1" applyBorder="1" applyAlignment="1">
      <alignment horizontal="center" vertical="center" wrapText="1"/>
    </xf>
    <xf numFmtId="181" fontId="5" fillId="0" borderId="28" xfId="61" applyNumberFormat="1" applyFont="1" applyFill="1" applyBorder="1" applyAlignment="1" applyProtection="1">
      <alignment horizontal="right" vertical="center"/>
      <protection/>
    </xf>
    <xf numFmtId="177" fontId="5" fillId="0" borderId="29" xfId="0" applyNumberFormat="1" applyFont="1" applyFill="1" applyBorder="1" applyAlignment="1" applyProtection="1">
      <alignment vertical="center"/>
      <protection/>
    </xf>
    <xf numFmtId="181" fontId="5" fillId="0" borderId="27" xfId="61" applyNumberFormat="1" applyFont="1" applyFill="1" applyBorder="1" applyAlignment="1" applyProtection="1">
      <alignment horizontal="right" vertical="center"/>
      <protection/>
    </xf>
    <xf numFmtId="177" fontId="5" fillId="0" borderId="27" xfId="0" applyNumberFormat="1" applyFont="1" applyFill="1" applyBorder="1" applyAlignment="1" applyProtection="1">
      <alignment vertical="center"/>
      <protection/>
    </xf>
    <xf numFmtId="177" fontId="5" fillId="0" borderId="28" xfId="0" applyNumberFormat="1" applyFont="1" applyFill="1" applyBorder="1" applyAlignment="1" applyProtection="1">
      <alignment vertical="center"/>
      <protection locked="0"/>
    </xf>
    <xf numFmtId="176" fontId="5" fillId="0" borderId="28" xfId="0" applyNumberFormat="1" applyFont="1" applyFill="1" applyBorder="1" applyAlignment="1" applyProtection="1">
      <alignment vertical="center"/>
      <protection locked="0"/>
    </xf>
    <xf numFmtId="177" fontId="5" fillId="0" borderId="28" xfId="0" applyNumberFormat="1" applyFont="1" applyFill="1" applyBorder="1" applyAlignment="1" applyProtection="1">
      <alignment horizontal="right" vertical="center"/>
      <protection locked="0"/>
    </xf>
    <xf numFmtId="178" fontId="5" fillId="0" borderId="27" xfId="0" applyNumberFormat="1" applyFont="1" applyFill="1" applyBorder="1" applyAlignment="1" applyProtection="1">
      <alignment horizontal="right" vertical="center"/>
      <protection/>
    </xf>
    <xf numFmtId="178" fontId="5" fillId="0" borderId="28" xfId="0" applyNumberFormat="1" applyFont="1" applyFill="1" applyBorder="1" applyAlignment="1" applyProtection="1">
      <alignment horizontal="right" vertical="center"/>
      <protection/>
    </xf>
    <xf numFmtId="178" fontId="5" fillId="0" borderId="29" xfId="0" applyNumberFormat="1" applyFont="1" applyFill="1" applyBorder="1" applyAlignment="1" applyProtection="1">
      <alignment horizontal="right" vertical="center"/>
      <protection/>
    </xf>
    <xf numFmtId="179" fontId="5" fillId="0" borderId="30" xfId="0" applyNumberFormat="1" applyFont="1" applyFill="1" applyBorder="1" applyAlignment="1" applyProtection="1">
      <alignment vertical="center"/>
      <protection/>
    </xf>
    <xf numFmtId="181" fontId="5" fillId="0" borderId="28" xfId="61" applyNumberFormat="1" applyFont="1" applyFill="1" applyBorder="1" applyAlignment="1">
      <alignment horizontal="right" vertical="center"/>
      <protection/>
    </xf>
    <xf numFmtId="179" fontId="5" fillId="0" borderId="31" xfId="0" applyNumberFormat="1" applyFont="1" applyFill="1" applyBorder="1" applyAlignment="1" applyProtection="1">
      <alignment vertical="center"/>
      <protection/>
    </xf>
    <xf numFmtId="177" fontId="5" fillId="0" borderId="27" xfId="0" applyNumberFormat="1" applyFont="1" applyFill="1" applyBorder="1" applyAlignment="1" applyProtection="1">
      <alignment horizontal="right" vertical="center"/>
      <protection/>
    </xf>
    <xf numFmtId="178" fontId="5" fillId="0" borderId="28" xfId="0" applyNumberFormat="1" applyFont="1" applyFill="1" applyBorder="1" applyAlignment="1" applyProtection="1">
      <alignment vertical="center"/>
      <protection/>
    </xf>
    <xf numFmtId="0" fontId="5" fillId="0" borderId="28" xfId="61" applyFont="1" applyFill="1" applyBorder="1" applyAlignment="1">
      <alignment horizontal="right" vertical="center"/>
      <protection/>
    </xf>
    <xf numFmtId="176" fontId="5" fillId="35" borderId="30" xfId="0" applyNumberFormat="1" applyFont="1" applyFill="1" applyBorder="1" applyAlignment="1">
      <alignment vertical="center"/>
    </xf>
    <xf numFmtId="177" fontId="5" fillId="35" borderId="39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horizontal="center" vertical="center" wrapText="1"/>
    </xf>
    <xf numFmtId="181" fontId="5" fillId="0" borderId="34" xfId="61" applyNumberFormat="1" applyFont="1" applyFill="1" applyBorder="1" applyAlignment="1" applyProtection="1">
      <alignment horizontal="right" vertical="center"/>
      <protection/>
    </xf>
    <xf numFmtId="177" fontId="5" fillId="0" borderId="35" xfId="0" applyNumberFormat="1" applyFont="1" applyFill="1" applyBorder="1" applyAlignment="1" applyProtection="1">
      <alignment vertical="center"/>
      <protection/>
    </xf>
    <xf numFmtId="181" fontId="5" fillId="0" borderId="33" xfId="61" applyNumberFormat="1" applyFont="1" applyFill="1" applyBorder="1" applyAlignment="1" applyProtection="1">
      <alignment horizontal="right" vertical="center"/>
      <protection/>
    </xf>
    <xf numFmtId="177" fontId="5" fillId="0" borderId="33" xfId="0" applyNumberFormat="1" applyFont="1" applyFill="1" applyBorder="1" applyAlignment="1" applyProtection="1">
      <alignment vertical="center"/>
      <protection/>
    </xf>
    <xf numFmtId="177" fontId="5" fillId="0" borderId="34" xfId="0" applyNumberFormat="1" applyFont="1" applyFill="1" applyBorder="1" applyAlignment="1" applyProtection="1">
      <alignment vertical="center"/>
      <protection locked="0"/>
    </xf>
    <xf numFmtId="176" fontId="5" fillId="0" borderId="34" xfId="0" applyNumberFormat="1" applyFont="1" applyFill="1" applyBorder="1" applyAlignment="1" applyProtection="1">
      <alignment vertical="center"/>
      <protection locked="0"/>
    </xf>
    <xf numFmtId="177" fontId="5" fillId="0" borderId="34" xfId="0" applyNumberFormat="1" applyFont="1" applyFill="1" applyBorder="1" applyAlignment="1" applyProtection="1">
      <alignment horizontal="right" vertical="center"/>
      <protection locked="0"/>
    </xf>
    <xf numFmtId="178" fontId="5" fillId="0" borderId="33" xfId="0" applyNumberFormat="1" applyFont="1" applyFill="1" applyBorder="1" applyAlignment="1" applyProtection="1">
      <alignment horizontal="right" vertical="center"/>
      <protection/>
    </xf>
    <xf numFmtId="178" fontId="5" fillId="0" borderId="34" xfId="0" applyNumberFormat="1" applyFont="1" applyFill="1" applyBorder="1" applyAlignment="1" applyProtection="1">
      <alignment horizontal="right" vertical="center"/>
      <protection/>
    </xf>
    <xf numFmtId="178" fontId="5" fillId="0" borderId="35" xfId="0" applyNumberFormat="1" applyFont="1" applyFill="1" applyBorder="1" applyAlignment="1" applyProtection="1">
      <alignment horizontal="right" vertical="center"/>
      <protection/>
    </xf>
    <xf numFmtId="179" fontId="5" fillId="0" borderId="36" xfId="0" applyNumberFormat="1" applyFont="1" applyFill="1" applyBorder="1" applyAlignment="1" applyProtection="1">
      <alignment vertical="center"/>
      <protection/>
    </xf>
    <xf numFmtId="181" fontId="5" fillId="0" borderId="34" xfId="61" applyNumberFormat="1" applyFont="1" applyFill="1" applyBorder="1" applyAlignment="1">
      <alignment horizontal="right" vertical="center"/>
      <protection/>
    </xf>
    <xf numFmtId="179" fontId="5" fillId="0" borderId="37" xfId="0" applyNumberFormat="1" applyFont="1" applyFill="1" applyBorder="1" applyAlignment="1" applyProtection="1">
      <alignment vertical="center"/>
      <protection/>
    </xf>
    <xf numFmtId="177" fontId="5" fillId="0" borderId="33" xfId="0" applyNumberFormat="1" applyFont="1" applyFill="1" applyBorder="1" applyAlignment="1" applyProtection="1">
      <alignment horizontal="right" vertical="center"/>
      <protection/>
    </xf>
    <xf numFmtId="178" fontId="5" fillId="0" borderId="34" xfId="0" applyNumberFormat="1" applyFont="1" applyFill="1" applyBorder="1" applyAlignment="1" applyProtection="1">
      <alignment vertical="center"/>
      <protection/>
    </xf>
    <xf numFmtId="0" fontId="5" fillId="0" borderId="34" xfId="61" applyFont="1" applyFill="1" applyBorder="1" applyAlignment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vertical="center"/>
      <protection/>
    </xf>
    <xf numFmtId="181" fontId="5" fillId="33" borderId="28" xfId="61" applyNumberFormat="1" applyFont="1" applyFill="1" applyBorder="1" applyAlignment="1" applyProtection="1">
      <alignment horizontal="right" vertical="center"/>
      <protection/>
    </xf>
    <xf numFmtId="181" fontId="5" fillId="33" borderId="27" xfId="61" applyNumberFormat="1" applyFont="1" applyFill="1" applyBorder="1" applyAlignment="1" applyProtection="1">
      <alignment horizontal="right" vertical="center"/>
      <protection/>
    </xf>
    <xf numFmtId="178" fontId="5" fillId="33" borderId="27" xfId="0" applyNumberFormat="1" applyFont="1" applyFill="1" applyBorder="1" applyAlignment="1" applyProtection="1">
      <alignment horizontal="right" vertical="center"/>
      <protection/>
    </xf>
    <xf numFmtId="178" fontId="5" fillId="33" borderId="28" xfId="0" applyNumberFormat="1" applyFont="1" applyFill="1" applyBorder="1" applyAlignment="1" applyProtection="1">
      <alignment horizontal="right" vertical="center"/>
      <protection/>
    </xf>
    <xf numFmtId="178" fontId="5" fillId="33" borderId="29" xfId="0" applyNumberFormat="1" applyFont="1" applyFill="1" applyBorder="1" applyAlignment="1" applyProtection="1">
      <alignment horizontal="right" vertical="center"/>
      <protection/>
    </xf>
    <xf numFmtId="181" fontId="5" fillId="33" borderId="28" xfId="61" applyNumberFormat="1" applyFont="1" applyFill="1" applyBorder="1" applyAlignment="1">
      <alignment horizontal="right" vertical="center"/>
      <protection/>
    </xf>
    <xf numFmtId="0" fontId="5" fillId="33" borderId="28" xfId="61" applyFont="1" applyFill="1" applyBorder="1" applyAlignment="1">
      <alignment horizontal="right" vertical="center"/>
      <protection/>
    </xf>
    <xf numFmtId="177" fontId="5" fillId="34" borderId="39" xfId="0" applyNumberFormat="1" applyFont="1" applyFill="1" applyBorder="1" applyAlignment="1">
      <alignment vertical="center"/>
    </xf>
    <xf numFmtId="181" fontId="5" fillId="33" borderId="34" xfId="61" applyNumberFormat="1" applyFont="1" applyFill="1" applyBorder="1" applyAlignment="1" applyProtection="1">
      <alignment horizontal="right" vertical="center"/>
      <protection/>
    </xf>
    <xf numFmtId="181" fontId="5" fillId="33" borderId="33" xfId="61" applyNumberFormat="1" applyFont="1" applyFill="1" applyBorder="1" applyAlignment="1" applyProtection="1">
      <alignment horizontal="right" vertical="center"/>
      <protection/>
    </xf>
    <xf numFmtId="181" fontId="5" fillId="33" borderId="34" xfId="61" applyNumberFormat="1" applyFont="1" applyFill="1" applyBorder="1" applyAlignment="1">
      <alignment horizontal="right" vertical="center"/>
      <protection/>
    </xf>
    <xf numFmtId="0" fontId="5" fillId="33" borderId="34" xfId="61" applyFont="1" applyFill="1" applyBorder="1" applyAlignment="1">
      <alignment horizontal="right" vertical="center"/>
      <protection/>
    </xf>
    <xf numFmtId="177" fontId="5" fillId="33" borderId="38" xfId="0" applyNumberFormat="1" applyFont="1" applyFill="1" applyBorder="1" applyAlignment="1" applyProtection="1">
      <alignment vertical="center"/>
      <protection/>
    </xf>
    <xf numFmtId="176" fontId="5" fillId="35" borderId="28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horizontal="center" vertical="center" wrapText="1"/>
    </xf>
    <xf numFmtId="181" fontId="5" fillId="0" borderId="41" xfId="61" applyNumberFormat="1" applyFont="1" applyFill="1" applyBorder="1" applyAlignment="1" applyProtection="1">
      <alignment horizontal="right" vertical="center"/>
      <protection/>
    </xf>
    <xf numFmtId="177" fontId="5" fillId="0" borderId="42" xfId="0" applyNumberFormat="1" applyFont="1" applyFill="1" applyBorder="1" applyAlignment="1" applyProtection="1">
      <alignment vertical="center"/>
      <protection/>
    </xf>
    <xf numFmtId="181" fontId="5" fillId="0" borderId="40" xfId="61" applyNumberFormat="1" applyFont="1" applyFill="1" applyBorder="1" applyAlignment="1" applyProtection="1">
      <alignment horizontal="right" vertical="center"/>
      <protection/>
    </xf>
    <xf numFmtId="177" fontId="5" fillId="0" borderId="40" xfId="0" applyNumberFormat="1" applyFont="1" applyFill="1" applyBorder="1" applyAlignment="1" applyProtection="1">
      <alignment vertical="center"/>
      <protection/>
    </xf>
    <xf numFmtId="177" fontId="5" fillId="0" borderId="41" xfId="0" applyNumberFormat="1" applyFont="1" applyFill="1" applyBorder="1" applyAlignment="1" applyProtection="1">
      <alignment vertical="center"/>
      <protection locked="0"/>
    </xf>
    <xf numFmtId="176" fontId="5" fillId="0" borderId="41" xfId="0" applyNumberFormat="1" applyFont="1" applyFill="1" applyBorder="1" applyAlignment="1" applyProtection="1">
      <alignment vertical="center"/>
      <protection locked="0"/>
    </xf>
    <xf numFmtId="177" fontId="5" fillId="0" borderId="41" xfId="0" applyNumberFormat="1" applyFont="1" applyFill="1" applyBorder="1" applyAlignment="1" applyProtection="1">
      <alignment horizontal="right" vertical="center"/>
      <protection locked="0"/>
    </xf>
    <xf numFmtId="178" fontId="5" fillId="0" borderId="40" xfId="0" applyNumberFormat="1" applyFont="1" applyFill="1" applyBorder="1" applyAlignment="1" applyProtection="1">
      <alignment horizontal="right" vertical="center"/>
      <protection/>
    </xf>
    <xf numFmtId="178" fontId="5" fillId="0" borderId="41" xfId="0" applyNumberFormat="1" applyFont="1" applyFill="1" applyBorder="1" applyAlignment="1" applyProtection="1">
      <alignment horizontal="right" vertical="center"/>
      <protection/>
    </xf>
    <xf numFmtId="178" fontId="5" fillId="0" borderId="42" xfId="0" applyNumberFormat="1" applyFont="1" applyFill="1" applyBorder="1" applyAlignment="1" applyProtection="1">
      <alignment horizontal="right" vertical="center"/>
      <protection/>
    </xf>
    <xf numFmtId="179" fontId="5" fillId="0" borderId="43" xfId="0" applyNumberFormat="1" applyFont="1" applyFill="1" applyBorder="1" applyAlignment="1" applyProtection="1">
      <alignment vertical="center"/>
      <protection/>
    </xf>
    <xf numFmtId="181" fontId="5" fillId="0" borderId="41" xfId="61" applyNumberFormat="1" applyFont="1" applyFill="1" applyBorder="1" applyAlignment="1">
      <alignment horizontal="right" vertical="center"/>
      <protection/>
    </xf>
    <xf numFmtId="179" fontId="5" fillId="0" borderId="44" xfId="0" applyNumberFormat="1" applyFont="1" applyFill="1" applyBorder="1" applyAlignment="1" applyProtection="1">
      <alignment vertical="center"/>
      <protection/>
    </xf>
    <xf numFmtId="177" fontId="5" fillId="0" borderId="40" xfId="0" applyNumberFormat="1" applyFont="1" applyFill="1" applyBorder="1" applyAlignment="1" applyProtection="1">
      <alignment horizontal="right" vertical="center"/>
      <protection/>
    </xf>
    <xf numFmtId="178" fontId="5" fillId="0" borderId="41" xfId="0" applyNumberFormat="1" applyFont="1" applyFill="1" applyBorder="1" applyAlignment="1" applyProtection="1">
      <alignment vertical="center"/>
      <protection/>
    </xf>
    <xf numFmtId="0" fontId="5" fillId="0" borderId="41" xfId="61" applyFont="1" applyFill="1" applyBorder="1" applyAlignment="1">
      <alignment horizontal="right" vertical="center"/>
      <protection/>
    </xf>
    <xf numFmtId="176" fontId="5" fillId="0" borderId="41" xfId="0" applyNumberFormat="1" applyFont="1" applyFill="1" applyBorder="1" applyAlignment="1">
      <alignment vertical="center"/>
    </xf>
    <xf numFmtId="177" fontId="5" fillId="0" borderId="45" xfId="0" applyNumberFormat="1" applyFont="1" applyFill="1" applyBorder="1" applyAlignment="1" applyProtection="1">
      <alignment vertical="center"/>
      <protection/>
    </xf>
    <xf numFmtId="176" fontId="5" fillId="0" borderId="46" xfId="0" applyNumberFormat="1" applyFont="1" applyFill="1" applyBorder="1" applyAlignment="1">
      <alignment horizontal="center" vertical="center" wrapText="1"/>
    </xf>
    <xf numFmtId="181" fontId="5" fillId="0" borderId="47" xfId="61" applyNumberFormat="1" applyFont="1" applyFill="1" applyBorder="1" applyAlignment="1" applyProtection="1">
      <alignment horizontal="right" vertical="center"/>
      <protection/>
    </xf>
    <xf numFmtId="177" fontId="5" fillId="0" borderId="48" xfId="0" applyNumberFormat="1" applyFont="1" applyFill="1" applyBorder="1" applyAlignment="1" applyProtection="1">
      <alignment vertical="center"/>
      <protection/>
    </xf>
    <xf numFmtId="181" fontId="5" fillId="0" borderId="46" xfId="61" applyNumberFormat="1" applyFont="1" applyFill="1" applyBorder="1" applyAlignment="1" applyProtection="1">
      <alignment horizontal="right" vertical="center"/>
      <protection/>
    </xf>
    <xf numFmtId="177" fontId="5" fillId="0" borderId="46" xfId="0" applyNumberFormat="1" applyFont="1" applyFill="1" applyBorder="1" applyAlignment="1" applyProtection="1">
      <alignment vertical="center"/>
      <protection/>
    </xf>
    <xf numFmtId="177" fontId="5" fillId="0" borderId="47" xfId="0" applyNumberFormat="1" applyFont="1" applyFill="1" applyBorder="1" applyAlignment="1" applyProtection="1">
      <alignment vertical="center"/>
      <protection locked="0"/>
    </xf>
    <xf numFmtId="176" fontId="5" fillId="0" borderId="47" xfId="0" applyNumberFormat="1" applyFont="1" applyFill="1" applyBorder="1" applyAlignment="1" applyProtection="1">
      <alignment vertical="center"/>
      <protection locked="0"/>
    </xf>
    <xf numFmtId="177" fontId="5" fillId="0" borderId="47" xfId="0" applyNumberFormat="1" applyFont="1" applyFill="1" applyBorder="1" applyAlignment="1" applyProtection="1">
      <alignment horizontal="right" vertical="center"/>
      <protection locked="0"/>
    </xf>
    <xf numFmtId="0" fontId="5" fillId="0" borderId="47" xfId="61" applyFont="1" applyFill="1" applyBorder="1" applyAlignment="1" applyProtection="1">
      <alignment horizontal="right" vertical="center"/>
      <protection/>
    </xf>
    <xf numFmtId="178" fontId="5" fillId="0" borderId="46" xfId="0" applyNumberFormat="1" applyFont="1" applyFill="1" applyBorder="1" applyAlignment="1" applyProtection="1">
      <alignment horizontal="right" vertical="center"/>
      <protection/>
    </xf>
    <xf numFmtId="178" fontId="5" fillId="0" borderId="47" xfId="0" applyNumberFormat="1" applyFont="1" applyFill="1" applyBorder="1" applyAlignment="1" applyProtection="1">
      <alignment horizontal="right" vertical="center"/>
      <protection/>
    </xf>
    <xf numFmtId="178" fontId="5" fillId="0" borderId="48" xfId="0" applyNumberFormat="1" applyFont="1" applyFill="1" applyBorder="1" applyAlignment="1" applyProtection="1">
      <alignment horizontal="right" vertical="center"/>
      <protection/>
    </xf>
    <xf numFmtId="179" fontId="5" fillId="0" borderId="49" xfId="0" applyNumberFormat="1" applyFont="1" applyFill="1" applyBorder="1" applyAlignment="1" applyProtection="1">
      <alignment vertical="center"/>
      <protection/>
    </xf>
    <xf numFmtId="181" fontId="5" fillId="0" borderId="47" xfId="61" applyNumberFormat="1" applyFont="1" applyFill="1" applyBorder="1" applyAlignment="1">
      <alignment horizontal="right" vertical="center"/>
      <protection/>
    </xf>
    <xf numFmtId="179" fontId="5" fillId="0" borderId="50" xfId="0" applyNumberFormat="1" applyFont="1" applyFill="1" applyBorder="1" applyAlignment="1" applyProtection="1">
      <alignment vertical="center"/>
      <protection/>
    </xf>
    <xf numFmtId="177" fontId="5" fillId="0" borderId="46" xfId="0" applyNumberFormat="1" applyFont="1" applyFill="1" applyBorder="1" applyAlignment="1" applyProtection="1">
      <alignment horizontal="right" vertical="center"/>
      <protection/>
    </xf>
    <xf numFmtId="178" fontId="5" fillId="0" borderId="47" xfId="0" applyNumberFormat="1" applyFont="1" applyFill="1" applyBorder="1" applyAlignment="1" applyProtection="1">
      <alignment vertical="center"/>
      <protection/>
    </xf>
    <xf numFmtId="0" fontId="5" fillId="0" borderId="47" xfId="61" applyFont="1" applyFill="1" applyBorder="1" applyAlignment="1">
      <alignment horizontal="right" vertical="center"/>
      <protection/>
    </xf>
    <xf numFmtId="176" fontId="5" fillId="35" borderId="47" xfId="0" applyNumberFormat="1" applyFont="1" applyFill="1" applyBorder="1" applyAlignment="1">
      <alignment vertical="center"/>
    </xf>
    <xf numFmtId="177" fontId="5" fillId="35" borderId="51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vertical="center"/>
    </xf>
    <xf numFmtId="0" fontId="2" fillId="0" borderId="0" xfId="61" applyFont="1" applyFill="1" applyBorder="1" applyAlignment="1">
      <alignment horizontal="left" vertical="center"/>
      <protection/>
    </xf>
    <xf numFmtId="0" fontId="2" fillId="0" borderId="0" xfId="61" applyFont="1" applyAlignment="1">
      <alignment/>
      <protection/>
    </xf>
    <xf numFmtId="0" fontId="2" fillId="0" borderId="0" xfId="61" applyFont="1" applyFill="1" applyAlignment="1">
      <alignment horizontal="left" vertical="center"/>
      <protection/>
    </xf>
    <xf numFmtId="0" fontId="6" fillId="0" borderId="0" xfId="61" applyFont="1" applyAlignment="1">
      <alignment vertical="center"/>
      <protection/>
    </xf>
    <xf numFmtId="181" fontId="6" fillId="0" borderId="0" xfId="61" applyNumberFormat="1" applyFont="1" applyAlignment="1">
      <alignment vertical="center"/>
      <protection/>
    </xf>
    <xf numFmtId="0" fontId="7" fillId="0" borderId="10" xfId="64" applyFont="1" applyFill="1" applyBorder="1" applyAlignment="1">
      <alignment vertical="center" wrapText="1"/>
      <protection/>
    </xf>
    <xf numFmtId="177" fontId="7" fillId="0" borderId="11" xfId="64" applyNumberFormat="1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177" fontId="7" fillId="0" borderId="11" xfId="64" applyNumberFormat="1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177" fontId="7" fillId="0" borderId="14" xfId="64" applyNumberFormat="1" applyFont="1" applyFill="1" applyBorder="1" applyAlignment="1">
      <alignment horizontal="center" vertical="center" wrapText="1"/>
      <protection/>
    </xf>
    <xf numFmtId="0" fontId="7" fillId="0" borderId="52" xfId="64" applyFont="1" applyFill="1" applyBorder="1" applyAlignment="1">
      <alignment horizontal="center" vertical="center" wrapText="1"/>
      <protection/>
    </xf>
    <xf numFmtId="177" fontId="7" fillId="0" borderId="13" xfId="64" applyNumberFormat="1" applyFont="1" applyFill="1" applyBorder="1" applyAlignment="1">
      <alignment horizontal="center" vertical="center" wrapText="1"/>
      <protection/>
    </xf>
    <xf numFmtId="0" fontId="7" fillId="0" borderId="16" xfId="64" applyFont="1" applyFill="1" applyBorder="1" applyAlignment="1">
      <alignment horizontal="center" vertical="center" wrapText="1"/>
      <protection/>
    </xf>
    <xf numFmtId="179" fontId="7" fillId="0" borderId="0" xfId="64" applyNumberFormat="1" applyFont="1" applyFill="1" applyBorder="1" applyAlignment="1">
      <alignment horizontal="center" vertical="center" wrapText="1"/>
      <protection/>
    </xf>
    <xf numFmtId="182" fontId="7" fillId="0" borderId="13" xfId="64" applyNumberFormat="1" applyFont="1" applyFill="1" applyBorder="1" applyAlignment="1">
      <alignment horizontal="center" vertical="center" wrapText="1"/>
      <protection/>
    </xf>
    <xf numFmtId="183" fontId="7" fillId="0" borderId="18" xfId="64" applyNumberFormat="1" applyFont="1" applyFill="1" applyBorder="1" applyAlignment="1">
      <alignment horizontal="center" vertical="center" wrapText="1"/>
      <protection/>
    </xf>
    <xf numFmtId="181" fontId="7" fillId="0" borderId="14" xfId="64" applyNumberFormat="1" applyFont="1" applyFill="1" applyBorder="1" applyAlignment="1">
      <alignment horizontal="center" vertical="center" wrapText="1"/>
      <protection/>
    </xf>
    <xf numFmtId="177" fontId="7" fillId="0" borderId="18" xfId="64" applyNumberFormat="1" applyFont="1" applyFill="1" applyBorder="1" applyAlignment="1">
      <alignment horizontal="center" vertical="center" wrapText="1"/>
      <protection/>
    </xf>
    <xf numFmtId="181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0" xfId="64" applyFont="1" applyFill="1" applyBorder="1" applyAlignment="1">
      <alignment horizontal="center" vertical="center" wrapText="1"/>
      <protection/>
    </xf>
    <xf numFmtId="0" fontId="7" fillId="0" borderId="20" xfId="64" applyFont="1" applyFill="1" applyBorder="1" applyAlignment="1">
      <alignment horizontal="center" vertical="center"/>
      <protection/>
    </xf>
    <xf numFmtId="177" fontId="7" fillId="0" borderId="21" xfId="64" applyNumberFormat="1" applyFont="1" applyFill="1" applyBorder="1" applyAlignment="1">
      <alignment horizontal="center" vertical="center"/>
      <protection/>
    </xf>
    <xf numFmtId="0" fontId="7" fillId="0" borderId="54" xfId="64" applyFont="1" applyFill="1" applyBorder="1" applyAlignment="1">
      <alignment horizontal="center" vertical="center" wrapText="1"/>
      <protection/>
    </xf>
    <xf numFmtId="0" fontId="7" fillId="0" borderId="24" xfId="64" applyFont="1" applyFill="1" applyBorder="1" applyAlignment="1">
      <alignment horizontal="center" vertical="center" wrapText="1"/>
      <protection/>
    </xf>
    <xf numFmtId="179" fontId="7" fillId="0" borderId="23" xfId="64" applyNumberFormat="1" applyFont="1" applyFill="1" applyBorder="1" applyAlignment="1">
      <alignment horizontal="center" vertical="center" wrapText="1"/>
      <protection/>
    </xf>
    <xf numFmtId="183" fontId="7" fillId="0" borderId="25" xfId="64" applyNumberFormat="1" applyFont="1" applyFill="1" applyBorder="1" applyAlignment="1">
      <alignment horizontal="center" vertical="center"/>
      <protection/>
    </xf>
    <xf numFmtId="177" fontId="7" fillId="0" borderId="21" xfId="64" applyNumberFormat="1" applyFont="1" applyFill="1" applyBorder="1" applyAlignment="1">
      <alignment horizontal="center" vertical="center" wrapText="1"/>
      <protection/>
    </xf>
    <xf numFmtId="181" fontId="7" fillId="0" borderId="21" xfId="64" applyNumberFormat="1" applyFont="1" applyFill="1" applyBorder="1" applyAlignment="1">
      <alignment horizontal="center" vertical="center"/>
      <protection/>
    </xf>
    <xf numFmtId="177" fontId="7" fillId="0" borderId="20" xfId="64" applyNumberFormat="1" applyFont="1" applyFill="1" applyBorder="1" applyAlignment="1">
      <alignment horizontal="center" vertical="center" wrapText="1"/>
      <protection/>
    </xf>
    <xf numFmtId="181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6" fontId="7" fillId="0" borderId="27" xfId="64" applyNumberFormat="1" applyFont="1" applyFill="1" applyBorder="1" applyAlignment="1">
      <alignment horizontal="centerContinuous" vertical="center" wrapText="1"/>
      <protection/>
    </xf>
    <xf numFmtId="176" fontId="7" fillId="0" borderId="31" xfId="64" applyNumberFormat="1" applyFont="1" applyFill="1" applyBorder="1" applyAlignment="1">
      <alignment horizontal="centerContinuous" vertical="center" wrapText="1"/>
      <protection/>
    </xf>
    <xf numFmtId="176" fontId="7" fillId="0" borderId="28" xfId="64" applyNumberFormat="1" applyFont="1" applyFill="1" applyBorder="1" applyAlignment="1">
      <alignment vertical="center"/>
      <protection/>
    </xf>
    <xf numFmtId="177" fontId="7" fillId="0" borderId="27" xfId="64" applyNumberFormat="1" applyFont="1" applyFill="1" applyBorder="1" applyAlignment="1">
      <alignment vertical="center"/>
      <protection/>
    </xf>
    <xf numFmtId="176" fontId="7" fillId="0" borderId="55" xfId="64" applyNumberFormat="1" applyFont="1" applyFill="1" applyBorder="1" applyAlignment="1" applyProtection="1">
      <alignment vertical="center"/>
      <protection locked="0"/>
    </xf>
    <xf numFmtId="177" fontId="7" fillId="0" borderId="28" xfId="64" applyNumberFormat="1" applyFont="1" applyFill="1" applyBorder="1" applyAlignment="1" applyProtection="1">
      <alignment vertical="center"/>
      <protection locked="0"/>
    </xf>
    <xf numFmtId="176" fontId="7" fillId="0" borderId="28" xfId="64" applyNumberFormat="1" applyFont="1" applyFill="1" applyBorder="1" applyAlignment="1" applyProtection="1">
      <alignment vertical="center"/>
      <protection locked="0"/>
    </xf>
    <xf numFmtId="176" fontId="7" fillId="0" borderId="29" xfId="64" applyNumberFormat="1" applyFont="1" applyFill="1" applyBorder="1" applyAlignment="1" applyProtection="1">
      <alignment vertical="center"/>
      <protection locked="0"/>
    </xf>
    <xf numFmtId="179" fontId="7" fillId="0" borderId="30" xfId="64" applyNumberFormat="1" applyFont="1" applyFill="1" applyBorder="1" applyAlignment="1" applyProtection="1">
      <alignment vertical="center"/>
      <protection locked="0"/>
    </xf>
    <xf numFmtId="182" fontId="7" fillId="0" borderId="30" xfId="64" applyNumberFormat="1" applyFont="1" applyFill="1" applyBorder="1" applyAlignment="1" applyProtection="1">
      <alignment vertical="center"/>
      <protection locked="0"/>
    </xf>
    <xf numFmtId="177" fontId="7" fillId="0" borderId="30" xfId="64" applyNumberFormat="1" applyFont="1" applyFill="1" applyBorder="1" applyAlignment="1" applyProtection="1">
      <alignment vertical="center"/>
      <protection locked="0"/>
    </xf>
    <xf numFmtId="181" fontId="7" fillId="0" borderId="28" xfId="64" applyNumberFormat="1" applyFont="1" applyFill="1" applyBorder="1" applyAlignment="1">
      <alignment vertical="center"/>
      <protection/>
    </xf>
    <xf numFmtId="181" fontId="7" fillId="35" borderId="28" xfId="0" applyNumberFormat="1" applyFont="1" applyFill="1" applyBorder="1" applyAlignment="1" applyProtection="1">
      <alignment vertical="center"/>
      <protection locked="0"/>
    </xf>
    <xf numFmtId="176" fontId="7" fillId="34" borderId="28" xfId="0" applyNumberFormat="1" applyFont="1" applyFill="1" applyBorder="1" applyAlignment="1">
      <alignment vertical="center"/>
    </xf>
    <xf numFmtId="176" fontId="7" fillId="34" borderId="39" xfId="0" applyNumberFormat="1" applyFont="1" applyFill="1" applyBorder="1" applyAlignment="1">
      <alignment vertical="center"/>
    </xf>
    <xf numFmtId="176" fontId="7" fillId="0" borderId="0" xfId="64" applyNumberFormat="1" applyFont="1" applyFill="1" applyBorder="1" applyAlignment="1">
      <alignment vertical="center"/>
      <protection/>
    </xf>
    <xf numFmtId="176" fontId="7" fillId="0" borderId="56" xfId="64" applyNumberFormat="1" applyFont="1" applyFill="1" applyBorder="1" applyAlignment="1">
      <alignment horizontal="centerContinuous" vertical="center" wrapText="1"/>
      <protection/>
    </xf>
    <xf numFmtId="176" fontId="7" fillId="0" borderId="57" xfId="64" applyNumberFormat="1" applyFont="1" applyFill="1" applyBorder="1" applyAlignment="1">
      <alignment horizontal="centerContinuous" vertical="center" wrapText="1"/>
      <protection/>
    </xf>
    <xf numFmtId="176" fontId="7" fillId="0" borderId="58" xfId="64" applyNumberFormat="1" applyFont="1" applyFill="1" applyBorder="1" applyAlignment="1">
      <alignment vertical="center"/>
      <protection/>
    </xf>
    <xf numFmtId="177" fontId="7" fillId="0" borderId="56" xfId="64" applyNumberFormat="1" applyFont="1" applyFill="1" applyBorder="1" applyAlignment="1">
      <alignment vertical="center"/>
      <protection/>
    </xf>
    <xf numFmtId="176" fontId="7" fillId="0" borderId="59" xfId="64" applyNumberFormat="1" applyFont="1" applyFill="1" applyBorder="1" applyAlignment="1" applyProtection="1">
      <alignment vertical="center"/>
      <protection locked="0"/>
    </xf>
    <xf numFmtId="177" fontId="7" fillId="0" borderId="58" xfId="64" applyNumberFormat="1" applyFont="1" applyFill="1" applyBorder="1" applyAlignment="1" applyProtection="1">
      <alignment vertical="center"/>
      <protection locked="0"/>
    </xf>
    <xf numFmtId="176" fontId="7" fillId="0" borderId="58" xfId="64" applyNumberFormat="1" applyFont="1" applyFill="1" applyBorder="1" applyAlignment="1" applyProtection="1">
      <alignment vertical="center"/>
      <protection locked="0"/>
    </xf>
    <xf numFmtId="176" fontId="7" fillId="0" borderId="60" xfId="64" applyNumberFormat="1" applyFont="1" applyFill="1" applyBorder="1" applyAlignment="1" applyProtection="1">
      <alignment vertical="center"/>
      <protection locked="0"/>
    </xf>
    <xf numFmtId="179" fontId="7" fillId="0" borderId="61" xfId="64" applyNumberFormat="1" applyFont="1" applyFill="1" applyBorder="1" applyAlignment="1" applyProtection="1">
      <alignment vertical="center"/>
      <protection locked="0"/>
    </xf>
    <xf numFmtId="182" fontId="7" fillId="0" borderId="61" xfId="64" applyNumberFormat="1" applyFont="1" applyFill="1" applyBorder="1" applyAlignment="1" applyProtection="1">
      <alignment vertical="center"/>
      <protection locked="0"/>
    </xf>
    <xf numFmtId="177" fontId="7" fillId="0" borderId="61" xfId="64" applyNumberFormat="1" applyFont="1" applyFill="1" applyBorder="1" applyAlignment="1" applyProtection="1">
      <alignment vertical="center"/>
      <protection locked="0"/>
    </xf>
    <xf numFmtId="181" fontId="7" fillId="0" borderId="58" xfId="64" applyNumberFormat="1" applyFont="1" applyFill="1" applyBorder="1" applyAlignment="1">
      <alignment vertical="center"/>
      <protection/>
    </xf>
    <xf numFmtId="181" fontId="7" fillId="35" borderId="58" xfId="0" applyNumberFormat="1" applyFont="1" applyFill="1" applyBorder="1" applyAlignment="1" applyProtection="1">
      <alignment vertical="center"/>
      <protection locked="0"/>
    </xf>
    <xf numFmtId="176" fontId="7" fillId="34" borderId="58" xfId="0" applyNumberFormat="1" applyFont="1" applyFill="1" applyBorder="1" applyAlignment="1">
      <alignment vertical="center"/>
    </xf>
    <xf numFmtId="176" fontId="7" fillId="34" borderId="62" xfId="0" applyNumberFormat="1" applyFont="1" applyFill="1" applyBorder="1" applyAlignment="1">
      <alignment vertical="center"/>
    </xf>
    <xf numFmtId="176" fontId="7" fillId="0" borderId="40" xfId="64" applyNumberFormat="1" applyFont="1" applyFill="1" applyBorder="1" applyAlignment="1">
      <alignment horizontal="centerContinuous" vertical="center" wrapText="1"/>
      <protection/>
    </xf>
    <xf numFmtId="176" fontId="7" fillId="0" borderId="44" xfId="64" applyNumberFormat="1" applyFont="1" applyFill="1" applyBorder="1" applyAlignment="1">
      <alignment horizontal="centerContinuous" vertical="center" wrapText="1"/>
      <protection/>
    </xf>
    <xf numFmtId="176" fontId="7" fillId="0" borderId="63" xfId="64" applyNumberFormat="1" applyFont="1" applyFill="1" applyBorder="1" applyAlignment="1">
      <alignment vertical="center"/>
      <protection/>
    </xf>
    <xf numFmtId="176" fontId="7" fillId="0" borderId="64" xfId="64" applyNumberFormat="1" applyFont="1" applyFill="1" applyBorder="1" applyAlignment="1" applyProtection="1">
      <alignment vertical="center"/>
      <protection locked="0"/>
    </xf>
    <xf numFmtId="176" fontId="7" fillId="0" borderId="63" xfId="64" applyNumberFormat="1" applyFont="1" applyFill="1" applyBorder="1" applyAlignment="1" applyProtection="1">
      <alignment vertical="center"/>
      <protection locked="0"/>
    </xf>
    <xf numFmtId="177" fontId="7" fillId="0" borderId="63" xfId="64" applyNumberFormat="1" applyFont="1" applyFill="1" applyBorder="1" applyAlignment="1" applyProtection="1">
      <alignment vertical="center"/>
      <protection locked="0"/>
    </xf>
    <xf numFmtId="176" fontId="7" fillId="0" borderId="65" xfId="64" applyNumberFormat="1" applyFont="1" applyFill="1" applyBorder="1" applyAlignment="1" applyProtection="1">
      <alignment vertical="center"/>
      <protection locked="0"/>
    </xf>
    <xf numFmtId="179" fontId="7" fillId="0" borderId="66" xfId="64" applyNumberFormat="1" applyFont="1" applyFill="1" applyBorder="1" applyAlignment="1" applyProtection="1">
      <alignment vertical="center"/>
      <protection locked="0"/>
    </xf>
    <xf numFmtId="182" fontId="7" fillId="0" borderId="66" xfId="64" applyNumberFormat="1" applyFont="1" applyFill="1" applyBorder="1" applyAlignment="1" applyProtection="1">
      <alignment vertical="center"/>
      <protection locked="0"/>
    </xf>
    <xf numFmtId="177" fontId="7" fillId="0" borderId="66" xfId="64" applyNumberFormat="1" applyFont="1" applyFill="1" applyBorder="1" applyAlignment="1" applyProtection="1">
      <alignment vertical="center"/>
      <protection locked="0"/>
    </xf>
    <xf numFmtId="181" fontId="7" fillId="0" borderId="63" xfId="64" applyNumberFormat="1" applyFont="1" applyFill="1" applyBorder="1" applyAlignment="1">
      <alignment vertical="center"/>
      <protection/>
    </xf>
    <xf numFmtId="177" fontId="7" fillId="0" borderId="67" xfId="64" applyNumberFormat="1" applyFont="1" applyFill="1" applyBorder="1" applyAlignment="1">
      <alignment vertical="center"/>
      <protection/>
    </xf>
    <xf numFmtId="181" fontId="7" fillId="35" borderId="63" xfId="0" applyNumberFormat="1" applyFont="1" applyFill="1" applyBorder="1" applyAlignment="1" applyProtection="1">
      <alignment vertical="center"/>
      <protection locked="0"/>
    </xf>
    <xf numFmtId="176" fontId="7" fillId="34" borderId="63" xfId="0" applyNumberFormat="1" applyFont="1" applyFill="1" applyBorder="1" applyAlignment="1">
      <alignment vertical="center"/>
    </xf>
    <xf numFmtId="176" fontId="7" fillId="34" borderId="68" xfId="0" applyNumberFormat="1" applyFont="1" applyFill="1" applyBorder="1" applyAlignment="1">
      <alignment vertical="center"/>
    </xf>
    <xf numFmtId="176" fontId="7" fillId="0" borderId="69" xfId="64" applyNumberFormat="1" applyFont="1" applyFill="1" applyBorder="1" applyAlignment="1">
      <alignment horizontal="centerContinuous" vertical="center" wrapText="1"/>
      <protection/>
    </xf>
    <xf numFmtId="176" fontId="7" fillId="0" borderId="70" xfId="64" applyNumberFormat="1" applyFont="1" applyFill="1" applyBorder="1" applyAlignment="1">
      <alignment horizontal="centerContinuous" vertical="center" wrapText="1"/>
      <protection/>
    </xf>
    <xf numFmtId="176" fontId="7" fillId="0" borderId="71" xfId="64" applyNumberFormat="1" applyFont="1" applyFill="1" applyBorder="1" applyAlignment="1" applyProtection="1">
      <alignment vertical="center"/>
      <protection/>
    </xf>
    <xf numFmtId="177" fontId="7" fillId="0" borderId="72" xfId="64" applyNumberFormat="1" applyFont="1" applyFill="1" applyBorder="1" applyAlignment="1">
      <alignment vertical="center"/>
      <protection/>
    </xf>
    <xf numFmtId="176" fontId="7" fillId="0" borderId="73" xfId="64" applyNumberFormat="1" applyFont="1" applyFill="1" applyBorder="1" applyAlignment="1" applyProtection="1">
      <alignment vertical="center"/>
      <protection/>
    </xf>
    <xf numFmtId="177" fontId="7" fillId="0" borderId="71" xfId="64" applyNumberFormat="1" applyFont="1" applyFill="1" applyBorder="1" applyAlignment="1" applyProtection="1">
      <alignment vertical="center"/>
      <protection locked="0"/>
    </xf>
    <xf numFmtId="176" fontId="7" fillId="0" borderId="71" xfId="64" applyNumberFormat="1" applyFont="1" applyFill="1" applyBorder="1" applyAlignment="1" applyProtection="1">
      <alignment vertical="center"/>
      <protection locked="0"/>
    </xf>
    <xf numFmtId="176" fontId="7" fillId="0" borderId="74" xfId="64" applyNumberFormat="1" applyFont="1" applyFill="1" applyBorder="1" applyAlignment="1" applyProtection="1">
      <alignment vertical="center"/>
      <protection/>
    </xf>
    <xf numFmtId="179" fontId="7" fillId="0" borderId="75" xfId="64" applyNumberFormat="1" applyFont="1" applyFill="1" applyBorder="1" applyAlignment="1" applyProtection="1">
      <alignment vertical="center"/>
      <protection locked="0"/>
    </xf>
    <xf numFmtId="182" fontId="7" fillId="0" borderId="71" xfId="64" applyNumberFormat="1" applyFont="1" applyFill="1" applyBorder="1" applyAlignment="1" applyProtection="1">
      <alignment vertical="center"/>
      <protection/>
    </xf>
    <xf numFmtId="177" fontId="7" fillId="0" borderId="75" xfId="64" applyNumberFormat="1" applyFont="1" applyFill="1" applyBorder="1" applyAlignment="1" applyProtection="1">
      <alignment vertical="center"/>
      <protection locked="0"/>
    </xf>
    <xf numFmtId="181" fontId="7" fillId="0" borderId="71" xfId="64" applyNumberFormat="1" applyFont="1" applyFill="1" applyBorder="1" applyAlignment="1" applyProtection="1">
      <alignment vertical="center"/>
      <protection/>
    </xf>
    <xf numFmtId="181" fontId="7" fillId="35" borderId="71" xfId="0" applyNumberFormat="1" applyFont="1" applyFill="1" applyBorder="1" applyAlignment="1" applyProtection="1">
      <alignment vertical="center"/>
      <protection/>
    </xf>
    <xf numFmtId="176" fontId="7" fillId="34" borderId="71" xfId="0" applyNumberFormat="1" applyFont="1" applyFill="1" applyBorder="1" applyAlignment="1">
      <alignment vertical="center"/>
    </xf>
    <xf numFmtId="176" fontId="7" fillId="34" borderId="76" xfId="0" applyNumberFormat="1" applyFont="1" applyFill="1" applyBorder="1" applyAlignment="1">
      <alignment vertical="center"/>
    </xf>
    <xf numFmtId="176" fontId="7" fillId="0" borderId="14" xfId="64" applyNumberFormat="1" applyFont="1" applyFill="1" applyBorder="1" applyAlignment="1">
      <alignment horizontal="center" vertical="center" wrapText="1"/>
      <protection/>
    </xf>
    <xf numFmtId="176" fontId="7" fillId="0" borderId="46" xfId="64" applyNumberFormat="1" applyFont="1" applyFill="1" applyBorder="1" applyAlignment="1">
      <alignment horizontal="center" vertical="center" wrapText="1"/>
      <protection/>
    </xf>
    <xf numFmtId="176" fontId="7" fillId="35" borderId="77" xfId="64" applyNumberFormat="1" applyFont="1" applyFill="1" applyBorder="1" applyAlignment="1">
      <alignment horizontal="center" vertical="center"/>
      <protection/>
    </xf>
    <xf numFmtId="177" fontId="7" fillId="35" borderId="78" xfId="64" applyNumberFormat="1" applyFont="1" applyFill="1" applyBorder="1" applyAlignment="1">
      <alignment horizontal="center" vertical="center"/>
      <protection/>
    </xf>
    <xf numFmtId="176" fontId="7" fillId="0" borderId="79" xfId="64" applyNumberFormat="1" applyFont="1" applyFill="1" applyBorder="1" applyAlignment="1" applyProtection="1">
      <alignment vertical="center"/>
      <protection locked="0"/>
    </xf>
    <xf numFmtId="177" fontId="7" fillId="35" borderId="77" xfId="64" applyNumberFormat="1" applyFont="1" applyFill="1" applyBorder="1" applyAlignment="1" applyProtection="1">
      <alignment vertical="center"/>
      <protection locked="0"/>
    </xf>
    <xf numFmtId="176" fontId="7" fillId="0" borderId="77" xfId="64" applyNumberFormat="1" applyFont="1" applyFill="1" applyBorder="1" applyAlignment="1" applyProtection="1">
      <alignment vertical="center"/>
      <protection locked="0"/>
    </xf>
    <xf numFmtId="177" fontId="7" fillId="0" borderId="77" xfId="64" applyNumberFormat="1" applyFont="1" applyFill="1" applyBorder="1" applyAlignment="1" applyProtection="1">
      <alignment vertical="center"/>
      <protection locked="0"/>
    </xf>
    <xf numFmtId="176" fontId="7" fillId="0" borderId="80" xfId="64" applyNumberFormat="1" applyFont="1" applyFill="1" applyBorder="1" applyAlignment="1" applyProtection="1">
      <alignment vertical="center"/>
      <protection locked="0"/>
    </xf>
    <xf numFmtId="179" fontId="7" fillId="0" borderId="81" xfId="64" applyNumberFormat="1" applyFont="1" applyFill="1" applyBorder="1" applyAlignment="1" applyProtection="1">
      <alignment vertical="center"/>
      <protection locked="0"/>
    </xf>
    <xf numFmtId="182" fontId="7" fillId="0" borderId="81" xfId="64" applyNumberFormat="1" applyFont="1" applyFill="1" applyBorder="1" applyAlignment="1" applyProtection="1">
      <alignment vertical="center"/>
      <protection locked="0"/>
    </xf>
    <xf numFmtId="177" fontId="7" fillId="0" borderId="81" xfId="64" applyNumberFormat="1" applyFont="1" applyFill="1" applyBorder="1" applyAlignment="1" applyProtection="1">
      <alignment vertical="center"/>
      <protection locked="0"/>
    </xf>
    <xf numFmtId="181" fontId="7" fillId="0" borderId="77" xfId="64" applyNumberFormat="1" applyFont="1" applyFill="1" applyBorder="1" applyAlignment="1">
      <alignment horizontal="right" vertical="center"/>
      <protection/>
    </xf>
    <xf numFmtId="177" fontId="7" fillId="0" borderId="78" xfId="64" applyNumberFormat="1" applyFont="1" applyFill="1" applyBorder="1" applyAlignment="1">
      <alignment vertical="center"/>
      <protection/>
    </xf>
    <xf numFmtId="181" fontId="7" fillId="35" borderId="77" xfId="0" applyNumberFormat="1" applyFont="1" applyFill="1" applyBorder="1" applyAlignment="1" applyProtection="1">
      <alignment horizontal="right" vertical="center"/>
      <protection locked="0"/>
    </xf>
    <xf numFmtId="176" fontId="7" fillId="34" borderId="77" xfId="0" applyNumberFormat="1" applyFont="1" applyFill="1" applyBorder="1" applyAlignment="1">
      <alignment vertical="center"/>
    </xf>
    <xf numFmtId="176" fontId="7" fillId="34" borderId="82" xfId="0" applyNumberFormat="1" applyFont="1" applyFill="1" applyBorder="1" applyAlignment="1">
      <alignment vertical="center"/>
    </xf>
    <xf numFmtId="176" fontId="7" fillId="0" borderId="21" xfId="64" applyNumberFormat="1" applyFont="1" applyFill="1" applyBorder="1" applyAlignment="1">
      <alignment horizontal="center" vertical="center" wrapText="1"/>
      <protection/>
    </xf>
    <xf numFmtId="176" fontId="7" fillId="0" borderId="33" xfId="64" applyNumberFormat="1" applyFont="1" applyFill="1" applyBorder="1" applyAlignment="1">
      <alignment horizontal="center" vertical="center" wrapText="1"/>
      <protection/>
    </xf>
    <xf numFmtId="176" fontId="7" fillId="35" borderId="34" xfId="64" applyNumberFormat="1" applyFont="1" applyFill="1" applyBorder="1" applyAlignment="1">
      <alignment horizontal="center" vertical="center"/>
      <protection/>
    </xf>
    <xf numFmtId="177" fontId="7" fillId="35" borderId="33" xfId="64" applyNumberFormat="1" applyFont="1" applyFill="1" applyBorder="1" applyAlignment="1">
      <alignment horizontal="center" vertical="center"/>
      <protection/>
    </xf>
    <xf numFmtId="176" fontId="7" fillId="0" borderId="83" xfId="64" applyNumberFormat="1" applyFont="1" applyFill="1" applyBorder="1" applyAlignment="1" applyProtection="1">
      <alignment vertical="center"/>
      <protection locked="0"/>
    </xf>
    <xf numFmtId="177" fontId="7" fillId="35" borderId="34" xfId="64" applyNumberFormat="1" applyFont="1" applyFill="1" applyBorder="1" applyAlignment="1" applyProtection="1">
      <alignment vertical="center"/>
      <protection locked="0"/>
    </xf>
    <xf numFmtId="176" fontId="7" fillId="0" borderId="34" xfId="64" applyNumberFormat="1" applyFont="1" applyFill="1" applyBorder="1" applyAlignment="1" applyProtection="1">
      <alignment vertical="center"/>
      <protection locked="0"/>
    </xf>
    <xf numFmtId="177" fontId="7" fillId="0" borderId="34" xfId="64" applyNumberFormat="1" applyFont="1" applyFill="1" applyBorder="1" applyAlignment="1" applyProtection="1">
      <alignment vertical="center"/>
      <protection locked="0"/>
    </xf>
    <xf numFmtId="176" fontId="7" fillId="0" borderId="35" xfId="64" applyNumberFormat="1" applyFont="1" applyFill="1" applyBorder="1" applyAlignment="1" applyProtection="1">
      <alignment vertical="center"/>
      <protection locked="0"/>
    </xf>
    <xf numFmtId="179" fontId="7" fillId="0" borderId="36" xfId="64" applyNumberFormat="1" applyFont="1" applyFill="1" applyBorder="1" applyAlignment="1" applyProtection="1">
      <alignment vertical="center"/>
      <protection locked="0"/>
    </xf>
    <xf numFmtId="182" fontId="7" fillId="0" borderId="36" xfId="64" applyNumberFormat="1" applyFont="1" applyFill="1" applyBorder="1" applyAlignment="1" applyProtection="1">
      <alignment vertical="center"/>
      <protection locked="0"/>
    </xf>
    <xf numFmtId="177" fontId="7" fillId="0" borderId="36" xfId="64" applyNumberFormat="1" applyFont="1" applyFill="1" applyBorder="1" applyAlignment="1" applyProtection="1">
      <alignment vertical="center"/>
      <protection locked="0"/>
    </xf>
    <xf numFmtId="181" fontId="7" fillId="0" borderId="34" xfId="64" applyNumberFormat="1" applyFont="1" applyFill="1" applyBorder="1" applyAlignment="1">
      <alignment horizontal="right" vertical="center"/>
      <protection/>
    </xf>
    <xf numFmtId="177" fontId="7" fillId="0" borderId="34" xfId="64" applyNumberFormat="1" applyFont="1" applyFill="1" applyBorder="1" applyAlignment="1">
      <alignment vertical="center"/>
      <protection/>
    </xf>
    <xf numFmtId="181" fontId="7" fillId="35" borderId="34" xfId="0" applyNumberFormat="1" applyFont="1" applyFill="1" applyBorder="1" applyAlignment="1" applyProtection="1">
      <alignment horizontal="right" vertical="center"/>
      <protection locked="0"/>
    </xf>
    <xf numFmtId="176" fontId="7" fillId="34" borderId="34" xfId="0" applyNumberFormat="1" applyFont="1" applyFill="1" applyBorder="1" applyAlignment="1">
      <alignment vertical="center"/>
    </xf>
    <xf numFmtId="176" fontId="7" fillId="34" borderId="84" xfId="0" applyNumberFormat="1" applyFont="1" applyFill="1" applyBorder="1" applyAlignment="1">
      <alignment vertical="center"/>
    </xf>
    <xf numFmtId="181" fontId="7" fillId="0" borderId="58" xfId="64" applyNumberFormat="1" applyFont="1" applyFill="1" applyBorder="1" applyAlignment="1">
      <alignment horizontal="right" vertical="center"/>
      <protection/>
    </xf>
    <xf numFmtId="181" fontId="7" fillId="0" borderId="58" xfId="0" applyNumberFormat="1" applyFont="1" applyFill="1" applyBorder="1" applyAlignment="1" applyProtection="1">
      <alignment horizontal="right" vertical="center"/>
      <protection locked="0"/>
    </xf>
    <xf numFmtId="176" fontId="7" fillId="0" borderId="77" xfId="0" applyNumberFormat="1" applyFont="1" applyFill="1" applyBorder="1" applyAlignment="1">
      <alignment vertical="center"/>
    </xf>
    <xf numFmtId="178" fontId="7" fillId="0" borderId="82" xfId="0" applyNumberFormat="1" applyFont="1" applyFill="1" applyBorder="1" applyAlignment="1">
      <alignment vertical="center"/>
    </xf>
    <xf numFmtId="176" fontId="7" fillId="0" borderId="58" xfId="0" applyNumberFormat="1" applyFont="1" applyFill="1" applyBorder="1" applyAlignment="1">
      <alignment vertical="center"/>
    </xf>
    <xf numFmtId="176" fontId="7" fillId="0" borderId="67" xfId="64" applyNumberFormat="1" applyFont="1" applyFill="1" applyBorder="1" applyAlignment="1">
      <alignment horizontal="centerContinuous" vertical="center" wrapText="1"/>
      <protection/>
    </xf>
    <xf numFmtId="176" fontId="7" fillId="0" borderId="85" xfId="64" applyNumberFormat="1" applyFont="1" applyFill="1" applyBorder="1" applyAlignment="1">
      <alignment horizontal="centerContinuous" vertical="center" wrapText="1"/>
      <protection/>
    </xf>
    <xf numFmtId="177" fontId="7" fillId="0" borderId="66" xfId="64" applyNumberFormat="1" applyFont="1" applyFill="1" applyBorder="1" applyAlignment="1" applyProtection="1">
      <alignment horizontal="right" vertical="center"/>
      <protection locked="0"/>
    </xf>
    <xf numFmtId="181" fontId="7" fillId="0" borderId="63" xfId="64" applyNumberFormat="1" applyFont="1" applyFill="1" applyBorder="1" applyAlignment="1">
      <alignment horizontal="right" vertical="center"/>
      <protection/>
    </xf>
    <xf numFmtId="181" fontId="7" fillId="0" borderId="63" xfId="0" applyNumberFormat="1" applyFont="1" applyFill="1" applyBorder="1" applyAlignment="1" applyProtection="1">
      <alignment horizontal="right" vertical="center"/>
      <protection locked="0"/>
    </xf>
    <xf numFmtId="176" fontId="7" fillId="0" borderId="63" xfId="0" applyNumberFormat="1" applyFont="1" applyFill="1" applyBorder="1" applyAlignment="1">
      <alignment vertical="center"/>
    </xf>
    <xf numFmtId="176" fontId="7" fillId="0" borderId="72" xfId="64" applyNumberFormat="1" applyFont="1" applyFill="1" applyBorder="1" applyAlignment="1">
      <alignment horizontal="centerContinuous" vertical="center" wrapText="1"/>
      <protection/>
    </xf>
    <xf numFmtId="181" fontId="7" fillId="0" borderId="71" xfId="64" applyNumberFormat="1" applyFont="1" applyFill="1" applyBorder="1" applyAlignment="1" applyProtection="1">
      <alignment horizontal="right" vertical="center"/>
      <protection/>
    </xf>
    <xf numFmtId="181" fontId="7" fillId="0" borderId="71" xfId="0" applyNumberFormat="1" applyFont="1" applyFill="1" applyBorder="1" applyAlignment="1" applyProtection="1">
      <alignment horizontal="right" vertical="center"/>
      <protection/>
    </xf>
    <xf numFmtId="178" fontId="7" fillId="0" borderId="86" xfId="0" applyNumberFormat="1" applyFont="1" applyFill="1" applyBorder="1" applyAlignment="1">
      <alignment vertical="center"/>
    </xf>
    <xf numFmtId="176" fontId="7" fillId="0" borderId="78" xfId="64" applyNumberFormat="1" applyFont="1" applyFill="1" applyBorder="1" applyAlignment="1">
      <alignment horizontal="center" vertical="center" wrapText="1"/>
      <protection/>
    </xf>
    <xf numFmtId="177" fontId="7" fillId="35" borderId="78" xfId="64" applyNumberFormat="1" applyFont="1" applyFill="1" applyBorder="1" applyAlignment="1">
      <alignment vertical="center"/>
      <protection/>
    </xf>
    <xf numFmtId="181" fontId="7" fillId="0" borderId="77" xfId="0" applyNumberFormat="1" applyFont="1" applyFill="1" applyBorder="1" applyAlignment="1" applyProtection="1">
      <alignment horizontal="right" vertical="center"/>
      <protection locked="0"/>
    </xf>
    <xf numFmtId="176" fontId="7" fillId="34" borderId="19" xfId="0" applyNumberFormat="1" applyFont="1" applyFill="1" applyBorder="1" applyAlignment="1">
      <alignment vertical="center"/>
    </xf>
    <xf numFmtId="176" fontId="7" fillId="0" borderId="20" xfId="64" applyNumberFormat="1" applyFont="1" applyFill="1" applyBorder="1" applyAlignment="1">
      <alignment horizontal="center" vertical="center" wrapText="1"/>
      <protection/>
    </xf>
    <xf numFmtId="177" fontId="7" fillId="35" borderId="33" xfId="64" applyNumberFormat="1" applyFont="1" applyFill="1" applyBorder="1" applyAlignment="1">
      <alignment vertical="center"/>
      <protection/>
    </xf>
    <xf numFmtId="177" fontId="7" fillId="0" borderId="33" xfId="64" applyNumberFormat="1" applyFont="1" applyFill="1" applyBorder="1" applyAlignment="1">
      <alignment vertical="center"/>
      <protection/>
    </xf>
    <xf numFmtId="181" fontId="7" fillId="0" borderId="34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8" fillId="0" borderId="0" xfId="61" applyFont="1" applyFill="1" applyAlignment="1">
      <alignment vertical="center"/>
      <protection/>
    </xf>
    <xf numFmtId="177" fontId="5" fillId="0" borderId="87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76" fontId="5" fillId="0" borderId="88" xfId="0" applyNumberFormat="1" applyFont="1" applyFill="1" applyBorder="1" applyAlignment="1">
      <alignment horizontal="center" vertical="center" wrapText="1"/>
    </xf>
    <xf numFmtId="176" fontId="5" fillId="0" borderId="89" xfId="0" applyNumberFormat="1" applyFont="1" applyFill="1" applyBorder="1" applyAlignment="1">
      <alignment horizontal="center" vertical="center" wrapText="1"/>
    </xf>
    <xf numFmtId="176" fontId="5" fillId="33" borderId="88" xfId="0" applyNumberFormat="1" applyFont="1" applyFill="1" applyBorder="1" applyAlignment="1">
      <alignment horizontal="center" vertical="center" wrapText="1"/>
    </xf>
    <xf numFmtId="176" fontId="5" fillId="33" borderId="90" xfId="0" applyNumberFormat="1" applyFont="1" applyFill="1" applyBorder="1" applyAlignment="1">
      <alignment horizontal="center" vertical="center" wrapText="1"/>
    </xf>
    <xf numFmtId="179" fontId="5" fillId="0" borderId="91" xfId="64" applyNumberFormat="1" applyFont="1" applyFill="1" applyBorder="1" applyAlignment="1">
      <alignment horizontal="center" vertical="center" wrapText="1"/>
      <protection/>
    </xf>
    <xf numFmtId="179" fontId="5" fillId="0" borderId="92" xfId="64" applyNumberFormat="1" applyFont="1" applyFill="1" applyBorder="1" applyAlignment="1">
      <alignment horizontal="center" vertical="center" wrapText="1"/>
      <protection/>
    </xf>
    <xf numFmtId="0" fontId="5" fillId="0" borderId="93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176" fontId="5" fillId="0" borderId="93" xfId="0" applyNumberFormat="1" applyFont="1" applyFill="1" applyBorder="1" applyAlignment="1">
      <alignment horizontal="center" vertical="center"/>
    </xf>
    <xf numFmtId="176" fontId="5" fillId="0" borderId="94" xfId="0" applyNumberFormat="1" applyFont="1" applyFill="1" applyBorder="1" applyAlignment="1">
      <alignment horizontal="center" vertical="center"/>
    </xf>
    <xf numFmtId="176" fontId="5" fillId="0" borderId="95" xfId="0" applyNumberFormat="1" applyFont="1" applyFill="1" applyBorder="1" applyAlignment="1">
      <alignment horizontal="center" vertical="center"/>
    </xf>
    <xf numFmtId="176" fontId="5" fillId="33" borderId="88" xfId="0" applyNumberFormat="1" applyFont="1" applyFill="1" applyBorder="1" applyAlignment="1">
      <alignment horizontal="center" vertical="center"/>
    </xf>
    <xf numFmtId="176" fontId="5" fillId="33" borderId="90" xfId="0" applyNumberFormat="1" applyFont="1" applyFill="1" applyBorder="1" applyAlignment="1">
      <alignment horizontal="center" vertical="center"/>
    </xf>
    <xf numFmtId="176" fontId="5" fillId="0" borderId="96" xfId="0" applyNumberFormat="1" applyFont="1" applyFill="1" applyBorder="1" applyAlignment="1">
      <alignment horizontal="center" vertical="center"/>
    </xf>
    <xf numFmtId="176" fontId="5" fillId="0" borderId="97" xfId="0" applyNumberFormat="1" applyFont="1" applyFill="1" applyBorder="1" applyAlignment="1">
      <alignment horizontal="center" vertical="center"/>
    </xf>
    <xf numFmtId="176" fontId="5" fillId="0" borderId="98" xfId="0" applyNumberFormat="1" applyFont="1" applyFill="1" applyBorder="1" applyAlignment="1">
      <alignment horizontal="center" vertical="center"/>
    </xf>
    <xf numFmtId="176" fontId="5" fillId="0" borderId="99" xfId="0" applyNumberFormat="1" applyFont="1" applyFill="1" applyBorder="1" applyAlignment="1">
      <alignment horizontal="center" vertical="center"/>
    </xf>
    <xf numFmtId="176" fontId="5" fillId="0" borderId="100" xfId="0" applyNumberFormat="1" applyFont="1" applyFill="1" applyBorder="1" applyAlignment="1">
      <alignment horizontal="center" vertical="center"/>
    </xf>
    <xf numFmtId="176" fontId="5" fillId="0" borderId="101" xfId="0" applyNumberFormat="1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176" fontId="5" fillId="0" borderId="103" xfId="0" applyNumberFormat="1" applyFont="1" applyFill="1" applyBorder="1" applyAlignment="1">
      <alignment horizontal="center" vertical="center"/>
    </xf>
    <xf numFmtId="176" fontId="5" fillId="0" borderId="104" xfId="0" applyNumberFormat="1" applyFont="1" applyFill="1" applyBorder="1" applyAlignment="1">
      <alignment horizontal="center" vertical="center"/>
    </xf>
    <xf numFmtId="176" fontId="5" fillId="0" borderId="104" xfId="0" applyNumberFormat="1" applyFont="1" applyFill="1" applyBorder="1" applyAlignment="1">
      <alignment horizontal="center" vertical="center" wrapText="1"/>
    </xf>
    <xf numFmtId="176" fontId="5" fillId="0" borderId="103" xfId="0" applyNumberFormat="1" applyFont="1" applyFill="1" applyBorder="1" applyAlignment="1">
      <alignment horizontal="center" vertical="center" wrapText="1"/>
    </xf>
    <xf numFmtId="176" fontId="5" fillId="33" borderId="105" xfId="0" applyNumberFormat="1" applyFont="1" applyFill="1" applyBorder="1" applyAlignment="1">
      <alignment horizontal="center" vertical="center" wrapText="1"/>
    </xf>
    <xf numFmtId="176" fontId="5" fillId="33" borderId="106" xfId="0" applyNumberFormat="1" applyFont="1" applyFill="1" applyBorder="1" applyAlignment="1">
      <alignment horizontal="center" vertical="center" wrapText="1"/>
    </xf>
    <xf numFmtId="176" fontId="7" fillId="0" borderId="93" xfId="0" applyNumberFormat="1" applyFont="1" applyFill="1" applyBorder="1" applyAlignment="1">
      <alignment horizontal="center" vertical="center"/>
    </xf>
    <xf numFmtId="176" fontId="7" fillId="0" borderId="94" xfId="0" applyNumberFormat="1" applyFont="1" applyFill="1" applyBorder="1" applyAlignment="1">
      <alignment horizontal="center" vertical="center"/>
    </xf>
    <xf numFmtId="176" fontId="7" fillId="0" borderId="95" xfId="0" applyNumberFormat="1" applyFont="1" applyFill="1" applyBorder="1" applyAlignment="1">
      <alignment horizontal="center" vertical="center"/>
    </xf>
    <xf numFmtId="176" fontId="7" fillId="0" borderId="105" xfId="64" applyNumberFormat="1" applyFont="1" applyFill="1" applyBorder="1" applyAlignment="1">
      <alignment horizontal="center" vertical="center" textRotation="255" wrapText="1"/>
      <protection/>
    </xf>
    <xf numFmtId="176" fontId="7" fillId="0" borderId="107" xfId="64" applyNumberFormat="1" applyFont="1" applyFill="1" applyBorder="1" applyAlignment="1">
      <alignment vertical="center" textRotation="255"/>
      <protection/>
    </xf>
    <xf numFmtId="176" fontId="7" fillId="0" borderId="106" xfId="64" applyNumberFormat="1" applyFont="1" applyFill="1" applyBorder="1" applyAlignment="1">
      <alignment vertical="center" textRotation="255"/>
      <protection/>
    </xf>
    <xf numFmtId="176" fontId="7" fillId="0" borderId="107" xfId="64" applyNumberFormat="1" applyFont="1" applyFill="1" applyBorder="1" applyAlignment="1">
      <alignment horizontal="center" vertical="center" textRotation="255" wrapText="1"/>
      <protection/>
    </xf>
    <xf numFmtId="176" fontId="7" fillId="0" borderId="106" xfId="64" applyNumberFormat="1" applyFont="1" applyFill="1" applyBorder="1" applyAlignment="1">
      <alignment horizontal="center" vertical="center" textRotation="255" wrapText="1"/>
      <protection/>
    </xf>
    <xf numFmtId="0" fontId="7" fillId="0" borderId="96" xfId="64" applyFont="1" applyFill="1" applyBorder="1" applyAlignment="1">
      <alignment horizontal="center" vertical="center"/>
      <protection/>
    </xf>
    <xf numFmtId="0" fontId="7" fillId="0" borderId="97" xfId="64" applyFont="1" applyFill="1" applyBorder="1" applyAlignment="1">
      <alignment horizontal="center" vertical="center"/>
      <protection/>
    </xf>
    <xf numFmtId="0" fontId="7" fillId="0" borderId="108" xfId="64" applyFont="1" applyFill="1" applyBorder="1" applyAlignment="1">
      <alignment horizontal="center" vertical="center"/>
      <protection/>
    </xf>
    <xf numFmtId="0" fontId="7" fillId="0" borderId="98" xfId="64" applyFont="1" applyFill="1" applyBorder="1" applyAlignment="1">
      <alignment horizontal="center" vertical="center"/>
      <protection/>
    </xf>
    <xf numFmtId="0" fontId="7" fillId="0" borderId="99" xfId="64" applyFont="1" applyFill="1" applyBorder="1" applyAlignment="1">
      <alignment horizontal="center" vertical="center"/>
      <protection/>
    </xf>
    <xf numFmtId="0" fontId="7" fillId="0" borderId="109" xfId="64" applyFont="1" applyFill="1" applyBorder="1" applyAlignment="1">
      <alignment horizontal="center" vertical="center"/>
      <protection/>
    </xf>
    <xf numFmtId="0" fontId="7" fillId="0" borderId="100" xfId="64" applyFont="1" applyFill="1" applyBorder="1" applyAlignment="1">
      <alignment horizontal="center" vertical="center"/>
      <protection/>
    </xf>
    <xf numFmtId="0" fontId="7" fillId="0" borderId="101" xfId="64" applyFont="1" applyFill="1" applyBorder="1" applyAlignment="1">
      <alignment horizontal="center" vertical="center"/>
      <protection/>
    </xf>
    <xf numFmtId="0" fontId="7" fillId="0" borderId="110" xfId="64" applyFont="1" applyFill="1" applyBorder="1" applyAlignment="1">
      <alignment horizontal="center" vertical="center"/>
      <protection/>
    </xf>
    <xf numFmtId="0" fontId="7" fillId="0" borderId="111" xfId="64" applyFont="1" applyFill="1" applyBorder="1" applyAlignment="1">
      <alignment horizontal="center" vertical="center" wrapText="1"/>
      <protection/>
    </xf>
    <xf numFmtId="0" fontId="7" fillId="0" borderId="92" xfId="64" applyFont="1" applyFill="1" applyBorder="1" applyAlignment="1">
      <alignment horizontal="center" vertical="center" wrapText="1"/>
      <protection/>
    </xf>
    <xf numFmtId="179" fontId="7" fillId="0" borderId="102" xfId="64" applyNumberFormat="1" applyFont="1" applyFill="1" applyBorder="1" applyAlignment="1">
      <alignment horizontal="center" vertical="center" wrapText="1"/>
      <protection/>
    </xf>
    <xf numFmtId="179" fontId="7" fillId="0" borderId="94" xfId="64" applyNumberFormat="1" applyFont="1" applyFill="1" applyBorder="1" applyAlignment="1">
      <alignment horizontal="center" vertical="center" wrapText="1"/>
      <protection/>
    </xf>
    <xf numFmtId="179" fontId="7" fillId="0" borderId="91" xfId="64" applyNumberFormat="1" applyFont="1" applyFill="1" applyBorder="1" applyAlignment="1">
      <alignment horizontal="center" vertical="center" wrapText="1"/>
      <protection/>
    </xf>
    <xf numFmtId="0" fontId="7" fillId="0" borderId="93" xfId="64" applyFont="1" applyFill="1" applyBorder="1" applyAlignment="1">
      <alignment horizontal="center" vertical="center"/>
      <protection/>
    </xf>
    <xf numFmtId="0" fontId="7" fillId="0" borderId="91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ayama-fs.ad.pref.okayama.jp\&#32113;&#21512;&#20849;&#26377;\050&#20445;&#20581;&#31119;&#31049;&#37096;\050&#20581;&#24247;&#25512;&#36914;&#35506;\010&#20581;&#24247;&#12389;&#12367;&#12426;&#29677;\LinkStation&#22303;&#27211;\H21&#23713;&#23665;&#30476;&#12398;&#25104;&#20154;&#20445;&#20581;\&#12364;&#12435;&#12288;&#12414;&#12392;&#12417;\&#12364;&#1243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4-05\&#20581;&#24247;&#12389;&#12367;&#12426;&#29677;\&#32113;&#35336;\H19&#32769;&#20445;&#32113;&#35336;\&#20445;&#20581;&#25152;&#12363;&#12425;&#22577;&#21578;\&#23713;&#23665;&#24066;&#20445;&#20581;&#25152;\&#12364;&#12435;&#26908;&#35386;%20(version%2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1&#24180;&#24230;&#12288;&#32963;&#12364;&#12435;&#65288;&#12464;&#12521;&#1250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1胃がん（市町村別）"/>
      <sheetName val="H21胃がん(年齢階級別)"/>
      <sheetName val="H21肺がん（市町村別）"/>
      <sheetName val="H21肺がん(年齢階級別)"/>
      <sheetName val="H21大腸がん（市町村別）"/>
      <sheetName val="H21大腸がん(年齢階級別)"/>
      <sheetName val="H21乳がん（市町村別）"/>
      <sheetName val="H21乳がん(年齢階級別)"/>
      <sheetName val="H21子宮がん（市町村別）"/>
      <sheetName val="H21子宮がん(年齢階級別)"/>
      <sheetName val="Sheet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21胃がん（市町村別）"/>
      <sheetName val="H21胃がん(年齢階級別)"/>
      <sheetName val="図１，２"/>
      <sheetName val="図３"/>
    </sheetNames>
    <sheetDataSet>
      <sheetData sheetId="2">
        <row r="188">
          <cell r="T188" t="str">
            <v>岡山県</v>
          </cell>
        </row>
        <row r="189">
          <cell r="T189" t="str">
            <v>岡山市</v>
          </cell>
        </row>
        <row r="190">
          <cell r="T190" t="str">
            <v>倉敷市</v>
          </cell>
        </row>
        <row r="191">
          <cell r="T191" t="str">
            <v>備前</v>
          </cell>
        </row>
        <row r="192">
          <cell r="T192" t="str">
            <v>東備</v>
          </cell>
        </row>
        <row r="193">
          <cell r="T193" t="str">
            <v>備中</v>
          </cell>
        </row>
        <row r="194">
          <cell r="T194" t="str">
            <v>井笠</v>
          </cell>
        </row>
        <row r="195">
          <cell r="T195" t="str">
            <v>備北</v>
          </cell>
        </row>
        <row r="196">
          <cell r="T196" t="str">
            <v>新見</v>
          </cell>
        </row>
        <row r="197">
          <cell r="T197" t="str">
            <v>真庭</v>
          </cell>
        </row>
        <row r="198">
          <cell r="T198" t="str">
            <v>美作</v>
          </cell>
        </row>
        <row r="199">
          <cell r="T199" t="str">
            <v>勝英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6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Q118" sqref="Q118"/>
      <selection pane="topRight" activeCell="Q118" sqref="Q118"/>
      <selection pane="bottomLeft" activeCell="Q118" sqref="Q118"/>
      <selection pane="bottomRight" activeCell="Q118" sqref="Q118"/>
    </sheetView>
  </sheetViews>
  <sheetFormatPr defaultColWidth="9.140625" defaultRowHeight="9.75" customHeight="1"/>
  <cols>
    <col min="1" max="1" width="8.57421875" style="3" customWidth="1"/>
    <col min="2" max="2" width="16.8515625" style="174" bestFit="1" customWidth="1"/>
    <col min="3" max="4" width="7.57421875" style="3" bestFit="1" customWidth="1"/>
    <col min="5" max="5" width="6.140625" style="4" bestFit="1" customWidth="1"/>
    <col min="6" max="6" width="6.8515625" style="3" bestFit="1" customWidth="1"/>
    <col min="7" max="7" width="8.421875" style="4" bestFit="1" customWidth="1"/>
    <col min="8" max="8" width="6.140625" style="3" bestFit="1" customWidth="1"/>
    <col min="9" max="9" width="6.57421875" style="4" bestFit="1" customWidth="1"/>
    <col min="10" max="10" width="6.140625" style="3" bestFit="1" customWidth="1"/>
    <col min="11" max="11" width="6.57421875" style="4" bestFit="1" customWidth="1"/>
    <col min="12" max="12" width="5.140625" style="3" bestFit="1" customWidth="1"/>
    <col min="13" max="13" width="5.57421875" style="3" bestFit="1" customWidth="1"/>
    <col min="14" max="14" width="6.00390625" style="3" bestFit="1" customWidth="1"/>
    <col min="15" max="15" width="7.140625" style="3" bestFit="1" customWidth="1"/>
    <col min="16" max="16" width="5.140625" style="3" bestFit="1" customWidth="1"/>
    <col min="17" max="17" width="6.140625" style="5" bestFit="1" customWidth="1"/>
    <col min="18" max="18" width="6.140625" style="3" bestFit="1" customWidth="1"/>
    <col min="19" max="20" width="6.140625" style="5" customWidth="1"/>
    <col min="21" max="21" width="6.57421875" style="6" bestFit="1" customWidth="1"/>
    <col min="22" max="22" width="7.421875" style="6" customWidth="1"/>
    <col min="23" max="23" width="7.28125" style="6" bestFit="1" customWidth="1"/>
    <col min="24" max="24" width="6.57421875" style="4" bestFit="1" customWidth="1"/>
    <col min="25" max="25" width="6.8515625" style="3" bestFit="1" customWidth="1"/>
    <col min="26" max="26" width="6.57421875" style="3" bestFit="1" customWidth="1"/>
    <col min="27" max="27" width="7.421875" style="4" bestFit="1" customWidth="1"/>
    <col min="28" max="28" width="6.8515625" style="3" bestFit="1" customWidth="1"/>
    <col min="29" max="29" width="7.00390625" style="3" bestFit="1" customWidth="1"/>
    <col min="30" max="32" width="11.57421875" style="3" customWidth="1"/>
    <col min="33" max="16384" width="9.00390625" style="3" customWidth="1"/>
  </cols>
  <sheetData>
    <row r="1" spans="1:2" ht="15" customHeight="1">
      <c r="A1" s="1" t="s">
        <v>0</v>
      </c>
      <c r="B1" s="2"/>
    </row>
    <row r="2" spans="1:2" ht="15" customHeight="1">
      <c r="A2" s="7" t="s">
        <v>1</v>
      </c>
      <c r="B2" s="2"/>
    </row>
    <row r="3" spans="1:2" ht="15" customHeight="1" thickBot="1">
      <c r="A3" s="8"/>
      <c r="B3" s="2"/>
    </row>
    <row r="4" spans="1:29" ht="9.75" customHeight="1">
      <c r="A4" s="349"/>
      <c r="B4" s="350"/>
      <c r="C4" s="9"/>
      <c r="D4" s="9"/>
      <c r="E4" s="10"/>
      <c r="F4" s="355" t="s">
        <v>2</v>
      </c>
      <c r="G4" s="356"/>
      <c r="H4" s="356"/>
      <c r="I4" s="357"/>
      <c r="J4" s="358" t="s">
        <v>3</v>
      </c>
      <c r="K4" s="357"/>
      <c r="L4" s="358" t="s">
        <v>4</v>
      </c>
      <c r="M4" s="356"/>
      <c r="N4" s="356"/>
      <c r="O4" s="357"/>
      <c r="P4" s="11"/>
      <c r="Q4" s="12"/>
      <c r="R4" s="11"/>
      <c r="S4" s="13"/>
      <c r="T4" s="14"/>
      <c r="U4" s="340" t="s">
        <v>5</v>
      </c>
      <c r="V4" s="341"/>
      <c r="W4" s="341"/>
      <c r="X4" s="15"/>
      <c r="Y4" s="342" t="s">
        <v>6</v>
      </c>
      <c r="Z4" s="343"/>
      <c r="AA4" s="344" t="s">
        <v>7</v>
      </c>
      <c r="AB4" s="345"/>
      <c r="AC4" s="346"/>
    </row>
    <row r="5" spans="1:29" ht="30" customHeight="1">
      <c r="A5" s="351"/>
      <c r="B5" s="352"/>
      <c r="C5" s="16" t="s">
        <v>8</v>
      </c>
      <c r="D5" s="16" t="s">
        <v>9</v>
      </c>
      <c r="E5" s="17" t="s">
        <v>10</v>
      </c>
      <c r="F5" s="18" t="s">
        <v>11</v>
      </c>
      <c r="G5" s="19" t="s">
        <v>12</v>
      </c>
      <c r="H5" s="20" t="s">
        <v>13</v>
      </c>
      <c r="I5" s="19" t="s">
        <v>14</v>
      </c>
      <c r="J5" s="16" t="s">
        <v>11</v>
      </c>
      <c r="K5" s="19" t="s">
        <v>15</v>
      </c>
      <c r="L5" s="16" t="s">
        <v>16</v>
      </c>
      <c r="M5" s="16" t="s">
        <v>17</v>
      </c>
      <c r="N5" s="16" t="s">
        <v>18</v>
      </c>
      <c r="O5" s="16" t="s">
        <v>19</v>
      </c>
      <c r="P5" s="21" t="s">
        <v>20</v>
      </c>
      <c r="Q5" s="22" t="s">
        <v>21</v>
      </c>
      <c r="R5" s="21" t="s">
        <v>22</v>
      </c>
      <c r="S5" s="23" t="s">
        <v>23</v>
      </c>
      <c r="T5" s="24" t="s">
        <v>24</v>
      </c>
      <c r="U5" s="25" t="s">
        <v>25</v>
      </c>
      <c r="V5" s="21" t="s">
        <v>26</v>
      </c>
      <c r="W5" s="26" t="s">
        <v>27</v>
      </c>
      <c r="X5" s="17" t="s">
        <v>28</v>
      </c>
      <c r="Y5" s="27" t="s">
        <v>29</v>
      </c>
      <c r="Z5" s="28" t="s">
        <v>30</v>
      </c>
      <c r="AA5" s="29" t="s">
        <v>31</v>
      </c>
      <c r="AB5" s="30" t="s">
        <v>32</v>
      </c>
      <c r="AC5" s="31" t="s">
        <v>15</v>
      </c>
    </row>
    <row r="6" spans="1:29" ht="9.75" customHeight="1" thickBot="1">
      <c r="A6" s="353"/>
      <c r="B6" s="354"/>
      <c r="C6" s="32" t="s">
        <v>33</v>
      </c>
      <c r="D6" s="33" t="s">
        <v>34</v>
      </c>
      <c r="E6" s="34" t="s">
        <v>35</v>
      </c>
      <c r="F6" s="35" t="s">
        <v>36</v>
      </c>
      <c r="G6" s="36" t="s">
        <v>37</v>
      </c>
      <c r="H6" s="37" t="s">
        <v>38</v>
      </c>
      <c r="I6" s="36" t="s">
        <v>39</v>
      </c>
      <c r="J6" s="38" t="s">
        <v>40</v>
      </c>
      <c r="K6" s="39" t="s">
        <v>41</v>
      </c>
      <c r="L6" s="38"/>
      <c r="M6" s="38" t="s">
        <v>42</v>
      </c>
      <c r="N6" s="38"/>
      <c r="O6" s="38"/>
      <c r="P6" s="40" t="s">
        <v>43</v>
      </c>
      <c r="Q6" s="41" t="s">
        <v>44</v>
      </c>
      <c r="R6" s="40" t="s">
        <v>45</v>
      </c>
      <c r="S6" s="42" t="s">
        <v>46</v>
      </c>
      <c r="T6" s="43" t="s">
        <v>47</v>
      </c>
      <c r="U6" s="44" t="s">
        <v>48</v>
      </c>
      <c r="V6" s="40" t="s">
        <v>49</v>
      </c>
      <c r="W6" s="45" t="s">
        <v>50</v>
      </c>
      <c r="X6" s="46" t="s">
        <v>142</v>
      </c>
      <c r="Y6" s="47" t="s">
        <v>51</v>
      </c>
      <c r="Z6" s="46" t="s">
        <v>52</v>
      </c>
      <c r="AA6" s="48" t="s">
        <v>53</v>
      </c>
      <c r="AB6" s="49" t="s">
        <v>54</v>
      </c>
      <c r="AC6" s="50" t="s">
        <v>55</v>
      </c>
    </row>
    <row r="7" spans="1:29" ht="16.5" customHeight="1">
      <c r="A7" s="347" t="s">
        <v>56</v>
      </c>
      <c r="B7" s="51" t="s">
        <v>57</v>
      </c>
      <c r="C7" s="52">
        <f>SUM(C11,C15,C23,C31,C37,C49,C53,C57,C63,C73,C83)</f>
        <v>696217</v>
      </c>
      <c r="D7" s="52">
        <f>SUM(D11,D15,D23,D31,D37,D49,D53,D57,D63,D73,D83)</f>
        <v>397338</v>
      </c>
      <c r="E7" s="53">
        <f aca="true" t="shared" si="0" ref="E7:E70">D7/C7*100</f>
        <v>57.070999415412146</v>
      </c>
      <c r="F7" s="52">
        <f>SUM(F11,F15,F23,F31,F37,F49,F53,F57,F63,F73,F83)</f>
        <v>40552</v>
      </c>
      <c r="G7" s="54">
        <f>F7/D7*100</f>
        <v>10.205920400263755</v>
      </c>
      <c r="H7" s="52">
        <f>SUM(H11,H15,H23,H31,H37,H49,H53,H57,H63,H73,H83)</f>
        <v>1922</v>
      </c>
      <c r="I7" s="55">
        <f>H7/F7*100</f>
        <v>4.739593608206747</v>
      </c>
      <c r="J7" s="56">
        <f>SUM(L7:O7)</f>
        <v>1500</v>
      </c>
      <c r="K7" s="57">
        <f>IF(ISERROR(J7/H7),"N/A",J7/H7*100)</f>
        <v>78.04370447450573</v>
      </c>
      <c r="L7" s="52">
        <f>SUM(L11,L15,L23,L31,L37,L49,L53,L57,L63,L73,L83)</f>
        <v>544</v>
      </c>
      <c r="M7" s="52">
        <f aca="true" t="shared" si="1" ref="L7:P8">SUM(M11,M15,M23,M31,M37,M49,M53,M57,M63,M73,M83)</f>
        <v>58</v>
      </c>
      <c r="N7" s="52">
        <f t="shared" si="1"/>
        <v>1</v>
      </c>
      <c r="O7" s="52">
        <f>SUM(O11,O15,O23,O31,O37,O49,O53,O57,O63,O73,O83)</f>
        <v>897</v>
      </c>
      <c r="P7" s="52">
        <f t="shared" si="1"/>
        <v>313</v>
      </c>
      <c r="Q7" s="58">
        <f>IF(ISERROR(P7/H7),"N/A",P7/H7*100)</f>
        <v>16.28511966701353</v>
      </c>
      <c r="R7" s="52">
        <f>SUM(R11,R15,R23,R31,R37,R49,R53,R57,R63,R73,R83)</f>
        <v>109</v>
      </c>
      <c r="S7" s="59">
        <f>IF(ISERROR(R7/H7),"N/A",R7/H7*100)</f>
        <v>5.6711758584807495</v>
      </c>
      <c r="T7" s="60">
        <f>IF(ISERROR((P7+R7)/H7),"N/A",(P7+R7)/H7*100)</f>
        <v>21.956295525494276</v>
      </c>
      <c r="U7" s="61">
        <f aca="true" t="shared" si="2" ref="U7:U70">M7/F7*100</f>
        <v>0.14302623791674887</v>
      </c>
      <c r="V7" s="52">
        <f>SUM(V11,V15,V23,V31,V37,V49,V53,V57,V63,V73,V83)</f>
        <v>28</v>
      </c>
      <c r="W7" s="62">
        <f aca="true" t="shared" si="3" ref="W7:W70">V7/F7*100</f>
        <v>0.06904714933912014</v>
      </c>
      <c r="X7" s="63">
        <f>IF(ISERROR(M7/H7),"N/A",M7/H7*100)</f>
        <v>3.0176899063475546</v>
      </c>
      <c r="Y7" s="52">
        <f>SUM(Y11,Y15,Y23,Y31,Y37,Y49,Y53,Y57,Y63,Y73,Y83)</f>
        <v>11283</v>
      </c>
      <c r="Z7" s="64">
        <f aca="true" t="shared" si="4" ref="Z7:Z70">Y7/F7*100</f>
        <v>27.823535214046164</v>
      </c>
      <c r="AA7" s="52">
        <f>SUM(AA11,AA15,AA23,AA31,AA37,AA49,AA53,AA57,AA63,AA73,AA83)</f>
        <v>21804</v>
      </c>
      <c r="AB7" s="65"/>
      <c r="AC7" s="66"/>
    </row>
    <row r="8" spans="1:30" ht="16.5" customHeight="1" thickBot="1">
      <c r="A8" s="348"/>
      <c r="B8" s="67" t="s">
        <v>58</v>
      </c>
      <c r="C8" s="68">
        <f>SUM(C12,C16,C24,C32,C38,C50,C54,C58,C64,C74,C84)</f>
        <v>591407</v>
      </c>
      <c r="D8" s="68">
        <f>SUM(D12,D16,D24,D32,D38,D50,D54,D58,D64,D74,D84)</f>
        <v>270445</v>
      </c>
      <c r="E8" s="69">
        <f t="shared" si="0"/>
        <v>45.72908335545572</v>
      </c>
      <c r="F8" s="68">
        <f>SUM(F12,F16,F24,F32,F38,F50,F54,F58,F64,F74,F84)</f>
        <v>40690</v>
      </c>
      <c r="G8" s="70">
        <f aca="true" t="shared" si="5" ref="G8:G71">F8/D8*100</f>
        <v>15.04557303703156</v>
      </c>
      <c r="H8" s="68">
        <f>SUM(H12,H16,H24,H32,H38,H50,H54,H58,H64,H74,H84)</f>
        <v>2566</v>
      </c>
      <c r="I8" s="71">
        <f aca="true" t="shared" si="6" ref="I8:I71">H8/F8*100</f>
        <v>6.306217743917425</v>
      </c>
      <c r="J8" s="72">
        <f aca="true" t="shared" si="7" ref="J8:J71">SUM(L8:O8)</f>
        <v>2053</v>
      </c>
      <c r="K8" s="73">
        <f aca="true" t="shared" si="8" ref="K8:K71">IF(ISERROR(J8/H8),"N/A",J8/H8*100)</f>
        <v>80.00779423226813</v>
      </c>
      <c r="L8" s="68">
        <f t="shared" si="1"/>
        <v>878</v>
      </c>
      <c r="M8" s="68">
        <f t="shared" si="1"/>
        <v>75</v>
      </c>
      <c r="N8" s="68">
        <f t="shared" si="1"/>
        <v>10</v>
      </c>
      <c r="O8" s="68">
        <f t="shared" si="1"/>
        <v>1090</v>
      </c>
      <c r="P8" s="68">
        <f t="shared" si="1"/>
        <v>364</v>
      </c>
      <c r="Q8" s="74">
        <f aca="true" t="shared" si="9" ref="Q8:Q71">IF(ISERROR(P8/H8),"N/A",P8/H8*100)</f>
        <v>14.185502727981294</v>
      </c>
      <c r="R8" s="68">
        <f>SUM(R12,R16,R24,R32,R38,R50,R54,R58,R64,R74,R84)</f>
        <v>149</v>
      </c>
      <c r="S8" s="75">
        <f aca="true" t="shared" si="10" ref="S8:S71">IF(ISERROR(R8/H8),"N/A",R8/H8*100)</f>
        <v>5.806703039750585</v>
      </c>
      <c r="T8" s="76">
        <f aca="true" t="shared" si="11" ref="T8:T71">IF(ISERROR((P8+R8)/H8),"N/A",(P8+R8)/H8*100)</f>
        <v>19.99220576773188</v>
      </c>
      <c r="U8" s="77">
        <f t="shared" si="2"/>
        <v>0.18432047186040795</v>
      </c>
      <c r="V8" s="68">
        <f>SUM(V12,V16,V24,V32,V38,V50,V54,V58,V64,V74,V84)</f>
        <v>45</v>
      </c>
      <c r="W8" s="78">
        <f t="shared" si="3"/>
        <v>0.11059228311624478</v>
      </c>
      <c r="X8" s="79">
        <f aca="true" t="shared" si="12" ref="X8:X71">IF(ISERROR(M8/H8),"N/A",M8/H8*100)</f>
        <v>2.922837100545596</v>
      </c>
      <c r="Y8" s="68">
        <f>SUM(Y12,Y16,Y24,Y32,Y38,Y50,Y54,Y58,Y64,Y74,Y84)</f>
        <v>20346</v>
      </c>
      <c r="Z8" s="80">
        <f t="shared" si="4"/>
        <v>50.00245760629147</v>
      </c>
      <c r="AA8" s="68">
        <f>SUM(AA12,AA16,AA24,AA32,AA38,AA50,AA54,AA58,AA64,AA74,AA84)</f>
        <v>14177</v>
      </c>
      <c r="AB8" s="68">
        <f>SUM(AB12,AB16,AB24,AB32,AB38,AB50,AB54,AB58,AB64,AB74,AB84)</f>
        <v>25369</v>
      </c>
      <c r="AC8" s="334"/>
      <c r="AD8" s="82"/>
    </row>
    <row r="9" spans="1:29" ht="16.5" customHeight="1">
      <c r="A9" s="336" t="s">
        <v>59</v>
      </c>
      <c r="B9" s="83" t="s">
        <v>57</v>
      </c>
      <c r="C9" s="84">
        <v>249712</v>
      </c>
      <c r="D9" s="84">
        <v>155968</v>
      </c>
      <c r="E9" s="85">
        <f t="shared" si="0"/>
        <v>62.45915294419171</v>
      </c>
      <c r="F9" s="86">
        <v>18982</v>
      </c>
      <c r="G9" s="87">
        <f t="shared" si="5"/>
        <v>12.170445219532212</v>
      </c>
      <c r="H9" s="84">
        <v>796</v>
      </c>
      <c r="I9" s="88">
        <f t="shared" si="6"/>
        <v>4.193446422926984</v>
      </c>
      <c r="J9" s="89">
        <f t="shared" si="7"/>
        <v>528</v>
      </c>
      <c r="K9" s="90">
        <f t="shared" si="8"/>
        <v>66.33165829145729</v>
      </c>
      <c r="L9" s="84">
        <v>140</v>
      </c>
      <c r="M9" s="84">
        <v>24</v>
      </c>
      <c r="N9" s="84">
        <v>0</v>
      </c>
      <c r="O9" s="84">
        <v>364</v>
      </c>
      <c r="P9" s="84">
        <v>268</v>
      </c>
      <c r="Q9" s="91">
        <f t="shared" si="9"/>
        <v>33.66834170854271</v>
      </c>
      <c r="R9" s="84">
        <v>0</v>
      </c>
      <c r="S9" s="92">
        <f t="shared" si="10"/>
        <v>0</v>
      </c>
      <c r="T9" s="93">
        <f t="shared" si="11"/>
        <v>33.66834170854271</v>
      </c>
      <c r="U9" s="94">
        <f t="shared" si="2"/>
        <v>0.12643557054051205</v>
      </c>
      <c r="V9" s="95">
        <v>13</v>
      </c>
      <c r="W9" s="96">
        <f t="shared" si="3"/>
        <v>0.06848593404277736</v>
      </c>
      <c r="X9" s="97">
        <f t="shared" si="12"/>
        <v>3.015075376884422</v>
      </c>
      <c r="Y9" s="84">
        <v>5285</v>
      </c>
      <c r="Z9" s="98">
        <f t="shared" si="4"/>
        <v>27.842166262775258</v>
      </c>
      <c r="AA9" s="99">
        <v>11085</v>
      </c>
      <c r="AB9" s="100"/>
      <c r="AC9" s="101"/>
    </row>
    <row r="10" spans="1:29" ht="16.5" customHeight="1" thickBot="1">
      <c r="A10" s="337"/>
      <c r="B10" s="102" t="s">
        <v>58</v>
      </c>
      <c r="C10" s="103">
        <v>197253</v>
      </c>
      <c r="D10" s="103">
        <v>42568</v>
      </c>
      <c r="E10" s="104">
        <f t="shared" si="0"/>
        <v>21.580406888615126</v>
      </c>
      <c r="F10" s="105">
        <v>9291</v>
      </c>
      <c r="G10" s="106">
        <f t="shared" si="5"/>
        <v>21.82625446344672</v>
      </c>
      <c r="H10" s="103">
        <v>808</v>
      </c>
      <c r="I10" s="107">
        <f t="shared" si="6"/>
        <v>8.696588096006888</v>
      </c>
      <c r="J10" s="108">
        <f t="shared" si="7"/>
        <v>583</v>
      </c>
      <c r="K10" s="109">
        <f t="shared" si="8"/>
        <v>72.15346534653465</v>
      </c>
      <c r="L10" s="103">
        <v>217</v>
      </c>
      <c r="M10" s="103">
        <v>25</v>
      </c>
      <c r="N10" s="103">
        <v>0</v>
      </c>
      <c r="O10" s="103">
        <v>341</v>
      </c>
      <c r="P10" s="103">
        <v>225</v>
      </c>
      <c r="Q10" s="110">
        <f t="shared" si="9"/>
        <v>27.846534653465348</v>
      </c>
      <c r="R10" s="103">
        <v>0</v>
      </c>
      <c r="S10" s="111">
        <f t="shared" si="10"/>
        <v>0</v>
      </c>
      <c r="T10" s="112">
        <f t="shared" si="11"/>
        <v>27.846534653465348</v>
      </c>
      <c r="U10" s="113">
        <f t="shared" si="2"/>
        <v>0.26907760198041114</v>
      </c>
      <c r="V10" s="114">
        <v>16</v>
      </c>
      <c r="W10" s="115">
        <f t="shared" si="3"/>
        <v>0.17220966526746315</v>
      </c>
      <c r="X10" s="116">
        <f t="shared" si="12"/>
        <v>3.094059405940594</v>
      </c>
      <c r="Y10" s="103">
        <v>8014</v>
      </c>
      <c r="Z10" s="117">
        <f t="shared" si="4"/>
        <v>86.2555160908406</v>
      </c>
      <c r="AA10" s="118">
        <v>594</v>
      </c>
      <c r="AB10" s="119">
        <v>3456</v>
      </c>
      <c r="AC10" s="81">
        <f>(F10+AB10-AA10)/D10*100</f>
        <v>28.54961473407254</v>
      </c>
    </row>
    <row r="11" spans="1:29" ht="16.5" customHeight="1">
      <c r="A11" s="338" t="s">
        <v>60</v>
      </c>
      <c r="B11" s="51" t="s">
        <v>57</v>
      </c>
      <c r="C11" s="120">
        <v>249712</v>
      </c>
      <c r="D11" s="120">
        <v>155968</v>
      </c>
      <c r="E11" s="53">
        <f t="shared" si="0"/>
        <v>62.45915294419171</v>
      </c>
      <c r="F11" s="121">
        <v>18982</v>
      </c>
      <c r="G11" s="54">
        <f t="shared" si="5"/>
        <v>12.170445219532212</v>
      </c>
      <c r="H11" s="120">
        <v>796</v>
      </c>
      <c r="I11" s="55">
        <f t="shared" si="6"/>
        <v>4.193446422926984</v>
      </c>
      <c r="J11" s="56">
        <f t="shared" si="7"/>
        <v>528</v>
      </c>
      <c r="K11" s="57">
        <f t="shared" si="8"/>
        <v>66.33165829145729</v>
      </c>
      <c r="L11" s="120">
        <v>140</v>
      </c>
      <c r="M11" s="120">
        <v>24</v>
      </c>
      <c r="N11" s="120">
        <v>0</v>
      </c>
      <c r="O11" s="120">
        <v>364</v>
      </c>
      <c r="P11" s="120">
        <v>268</v>
      </c>
      <c r="Q11" s="122">
        <f t="shared" si="9"/>
        <v>33.66834170854271</v>
      </c>
      <c r="R11" s="120">
        <v>0</v>
      </c>
      <c r="S11" s="123">
        <f t="shared" si="10"/>
        <v>0</v>
      </c>
      <c r="T11" s="124">
        <f t="shared" si="11"/>
        <v>33.66834170854271</v>
      </c>
      <c r="U11" s="61">
        <f t="shared" si="2"/>
        <v>0.12643557054051205</v>
      </c>
      <c r="V11" s="125">
        <v>13</v>
      </c>
      <c r="W11" s="62">
        <f t="shared" si="3"/>
        <v>0.06848593404277736</v>
      </c>
      <c r="X11" s="63">
        <f t="shared" si="12"/>
        <v>3.015075376884422</v>
      </c>
      <c r="Y11" s="120">
        <v>5285</v>
      </c>
      <c r="Z11" s="64">
        <f t="shared" si="4"/>
        <v>27.842166262775258</v>
      </c>
      <c r="AA11" s="126">
        <v>11085</v>
      </c>
      <c r="AB11" s="65"/>
      <c r="AC11" s="127"/>
    </row>
    <row r="12" spans="1:29" ht="16.5" customHeight="1" thickBot="1">
      <c r="A12" s="339"/>
      <c r="B12" s="67" t="s">
        <v>58</v>
      </c>
      <c r="C12" s="128">
        <v>197253</v>
      </c>
      <c r="D12" s="128">
        <v>42568</v>
      </c>
      <c r="E12" s="69">
        <f t="shared" si="0"/>
        <v>21.580406888615126</v>
      </c>
      <c r="F12" s="129">
        <v>9291</v>
      </c>
      <c r="G12" s="70">
        <f t="shared" si="5"/>
        <v>21.82625446344672</v>
      </c>
      <c r="H12" s="128">
        <v>808</v>
      </c>
      <c r="I12" s="71">
        <f t="shared" si="6"/>
        <v>8.696588096006888</v>
      </c>
      <c r="J12" s="72">
        <f t="shared" si="7"/>
        <v>583</v>
      </c>
      <c r="K12" s="73">
        <f t="shared" si="8"/>
        <v>72.15346534653465</v>
      </c>
      <c r="L12" s="128">
        <v>217</v>
      </c>
      <c r="M12" s="128">
        <v>25</v>
      </c>
      <c r="N12" s="128">
        <v>0</v>
      </c>
      <c r="O12" s="128">
        <v>341</v>
      </c>
      <c r="P12" s="128">
        <v>225</v>
      </c>
      <c r="Q12" s="74">
        <f t="shared" si="9"/>
        <v>27.846534653465348</v>
      </c>
      <c r="R12" s="128">
        <v>0</v>
      </c>
      <c r="S12" s="75">
        <f t="shared" si="10"/>
        <v>0</v>
      </c>
      <c r="T12" s="76">
        <f t="shared" si="11"/>
        <v>27.846534653465348</v>
      </c>
      <c r="U12" s="77">
        <f t="shared" si="2"/>
        <v>0.26907760198041114</v>
      </c>
      <c r="V12" s="130">
        <v>16</v>
      </c>
      <c r="W12" s="78">
        <f t="shared" si="3"/>
        <v>0.17220966526746315</v>
      </c>
      <c r="X12" s="79">
        <f t="shared" si="12"/>
        <v>3.094059405940594</v>
      </c>
      <c r="Y12" s="128">
        <v>8014</v>
      </c>
      <c r="Z12" s="80">
        <f t="shared" si="4"/>
        <v>86.2555160908406</v>
      </c>
      <c r="AA12" s="131">
        <v>594</v>
      </c>
      <c r="AB12" s="68">
        <v>3456</v>
      </c>
      <c r="AC12" s="132">
        <f>(F12+AB12-AA12)/D12*100</f>
        <v>28.54961473407254</v>
      </c>
    </row>
    <row r="13" spans="1:29" ht="16.5" customHeight="1">
      <c r="A13" s="362" t="s">
        <v>61</v>
      </c>
      <c r="B13" s="83" t="s">
        <v>57</v>
      </c>
      <c r="C13" s="84">
        <v>169608</v>
      </c>
      <c r="D13" s="84">
        <v>89632</v>
      </c>
      <c r="E13" s="85">
        <f t="shared" si="0"/>
        <v>52.84656384132824</v>
      </c>
      <c r="F13" s="86">
        <v>6155</v>
      </c>
      <c r="G13" s="87">
        <f t="shared" si="5"/>
        <v>6.866967154587647</v>
      </c>
      <c r="H13" s="84">
        <v>416</v>
      </c>
      <c r="I13" s="88">
        <f t="shared" si="6"/>
        <v>6.758732737611697</v>
      </c>
      <c r="J13" s="89">
        <f t="shared" si="7"/>
        <v>371</v>
      </c>
      <c r="K13" s="90">
        <f t="shared" si="8"/>
        <v>89.1826923076923</v>
      </c>
      <c r="L13" s="84">
        <v>146</v>
      </c>
      <c r="M13" s="84">
        <v>17</v>
      </c>
      <c r="N13" s="84">
        <v>0</v>
      </c>
      <c r="O13" s="84">
        <v>208</v>
      </c>
      <c r="P13" s="84">
        <v>6</v>
      </c>
      <c r="Q13" s="91">
        <f t="shared" si="9"/>
        <v>1.4423076923076923</v>
      </c>
      <c r="R13" s="84">
        <v>39</v>
      </c>
      <c r="S13" s="92">
        <f t="shared" si="10"/>
        <v>9.375</v>
      </c>
      <c r="T13" s="93">
        <f t="shared" si="11"/>
        <v>10.817307692307693</v>
      </c>
      <c r="U13" s="94">
        <f t="shared" si="2"/>
        <v>0.27619821283509344</v>
      </c>
      <c r="V13" s="95">
        <v>4</v>
      </c>
      <c r="W13" s="96">
        <f t="shared" si="3"/>
        <v>0.06498781478472786</v>
      </c>
      <c r="X13" s="97">
        <f t="shared" si="12"/>
        <v>4.086538461538462</v>
      </c>
      <c r="Y13" s="84">
        <v>2774</v>
      </c>
      <c r="Z13" s="98">
        <f t="shared" si="4"/>
        <v>45.06904955320877</v>
      </c>
      <c r="AA13" s="99">
        <v>2609</v>
      </c>
      <c r="AB13" s="100"/>
      <c r="AC13" s="101"/>
    </row>
    <row r="14" spans="1:29" ht="16.5" customHeight="1" thickBot="1">
      <c r="A14" s="337"/>
      <c r="B14" s="102" t="s">
        <v>58</v>
      </c>
      <c r="C14" s="103">
        <v>134586</v>
      </c>
      <c r="D14" s="103">
        <v>76247</v>
      </c>
      <c r="E14" s="104">
        <f t="shared" si="0"/>
        <v>56.65299511093279</v>
      </c>
      <c r="F14" s="105">
        <v>8949</v>
      </c>
      <c r="G14" s="106">
        <f>F14/D14*100</f>
        <v>11.736855220533267</v>
      </c>
      <c r="H14" s="103">
        <v>549</v>
      </c>
      <c r="I14" s="107">
        <f t="shared" si="6"/>
        <v>6.134763660744217</v>
      </c>
      <c r="J14" s="108">
        <f t="shared" si="7"/>
        <v>497</v>
      </c>
      <c r="K14" s="109">
        <f t="shared" si="8"/>
        <v>90.52823315118397</v>
      </c>
      <c r="L14" s="103">
        <v>194</v>
      </c>
      <c r="M14" s="103">
        <v>20</v>
      </c>
      <c r="N14" s="103">
        <v>0</v>
      </c>
      <c r="O14" s="103">
        <v>283</v>
      </c>
      <c r="P14" s="103">
        <v>8</v>
      </c>
      <c r="Q14" s="110">
        <f t="shared" si="9"/>
        <v>1.4571948998178506</v>
      </c>
      <c r="R14" s="103">
        <v>44</v>
      </c>
      <c r="S14" s="111">
        <f t="shared" si="10"/>
        <v>8.014571948998178</v>
      </c>
      <c r="T14" s="112">
        <f t="shared" si="11"/>
        <v>9.47176684881603</v>
      </c>
      <c r="U14" s="113">
        <f t="shared" si="2"/>
        <v>0.223488657950609</v>
      </c>
      <c r="V14" s="114">
        <v>9</v>
      </c>
      <c r="W14" s="115">
        <f t="shared" si="3"/>
        <v>0.10056989607777406</v>
      </c>
      <c r="X14" s="116">
        <f t="shared" si="12"/>
        <v>3.642987249544627</v>
      </c>
      <c r="Y14" s="103">
        <v>4583</v>
      </c>
      <c r="Z14" s="117">
        <f t="shared" si="4"/>
        <v>51.21242596938206</v>
      </c>
      <c r="AA14" s="118">
        <v>3292</v>
      </c>
      <c r="AB14" s="119">
        <v>5861</v>
      </c>
      <c r="AC14" s="81">
        <f>(F14+AB14-AA14)/D14*100</f>
        <v>15.106168111532256</v>
      </c>
    </row>
    <row r="15" spans="1:29" ht="16.5" customHeight="1">
      <c r="A15" s="363" t="s">
        <v>62</v>
      </c>
      <c r="B15" s="51" t="s">
        <v>57</v>
      </c>
      <c r="C15" s="120">
        <v>169608</v>
      </c>
      <c r="D15" s="120">
        <v>89632</v>
      </c>
      <c r="E15" s="53">
        <f t="shared" si="0"/>
        <v>52.84656384132824</v>
      </c>
      <c r="F15" s="121">
        <v>6155</v>
      </c>
      <c r="G15" s="54">
        <f t="shared" si="5"/>
        <v>6.866967154587647</v>
      </c>
      <c r="H15" s="120">
        <v>416</v>
      </c>
      <c r="I15" s="55">
        <f t="shared" si="6"/>
        <v>6.758732737611697</v>
      </c>
      <c r="J15" s="56">
        <f t="shared" si="7"/>
        <v>371</v>
      </c>
      <c r="K15" s="57">
        <f t="shared" si="8"/>
        <v>89.1826923076923</v>
      </c>
      <c r="L15" s="120">
        <v>146</v>
      </c>
      <c r="M15" s="120">
        <v>17</v>
      </c>
      <c r="N15" s="120">
        <v>0</v>
      </c>
      <c r="O15" s="120">
        <v>208</v>
      </c>
      <c r="P15" s="120">
        <v>6</v>
      </c>
      <c r="Q15" s="122">
        <f t="shared" si="9"/>
        <v>1.4423076923076923</v>
      </c>
      <c r="R15" s="120">
        <v>39</v>
      </c>
      <c r="S15" s="123">
        <f t="shared" si="10"/>
        <v>9.375</v>
      </c>
      <c r="T15" s="124">
        <f t="shared" si="11"/>
        <v>10.817307692307693</v>
      </c>
      <c r="U15" s="61">
        <f t="shared" si="2"/>
        <v>0.27619821283509344</v>
      </c>
      <c r="V15" s="125">
        <v>4</v>
      </c>
      <c r="W15" s="62">
        <f t="shared" si="3"/>
        <v>0.06498781478472786</v>
      </c>
      <c r="X15" s="63">
        <f t="shared" si="12"/>
        <v>4.086538461538462</v>
      </c>
      <c r="Y15" s="120">
        <v>2774</v>
      </c>
      <c r="Z15" s="64">
        <f t="shared" si="4"/>
        <v>45.06904955320877</v>
      </c>
      <c r="AA15" s="126">
        <v>2609</v>
      </c>
      <c r="AB15" s="65"/>
      <c r="AC15" s="127"/>
    </row>
    <row r="16" spans="1:29" ht="16.5" customHeight="1" thickBot="1">
      <c r="A16" s="364"/>
      <c r="B16" s="67" t="s">
        <v>58</v>
      </c>
      <c r="C16" s="128">
        <v>134586</v>
      </c>
      <c r="D16" s="128">
        <v>76247</v>
      </c>
      <c r="E16" s="69">
        <f t="shared" si="0"/>
        <v>56.65299511093279</v>
      </c>
      <c r="F16" s="129">
        <v>8949</v>
      </c>
      <c r="G16" s="70">
        <f t="shared" si="5"/>
        <v>11.736855220533267</v>
      </c>
      <c r="H16" s="128">
        <v>549</v>
      </c>
      <c r="I16" s="71">
        <f t="shared" si="6"/>
        <v>6.134763660744217</v>
      </c>
      <c r="J16" s="72">
        <f t="shared" si="7"/>
        <v>497</v>
      </c>
      <c r="K16" s="73">
        <f t="shared" si="8"/>
        <v>90.52823315118397</v>
      </c>
      <c r="L16" s="128">
        <v>194</v>
      </c>
      <c r="M16" s="128">
        <v>20</v>
      </c>
      <c r="N16" s="128">
        <v>0</v>
      </c>
      <c r="O16" s="128">
        <v>283</v>
      </c>
      <c r="P16" s="128">
        <v>8</v>
      </c>
      <c r="Q16" s="74">
        <f t="shared" si="9"/>
        <v>1.4571948998178506</v>
      </c>
      <c r="R16" s="128">
        <v>44</v>
      </c>
      <c r="S16" s="75">
        <f t="shared" si="10"/>
        <v>8.014571948998178</v>
      </c>
      <c r="T16" s="76">
        <f t="shared" si="11"/>
        <v>9.47176684881603</v>
      </c>
      <c r="U16" s="77">
        <f t="shared" si="2"/>
        <v>0.223488657950609</v>
      </c>
      <c r="V16" s="130">
        <v>9</v>
      </c>
      <c r="W16" s="78">
        <f t="shared" si="3"/>
        <v>0.10056989607777406</v>
      </c>
      <c r="X16" s="79">
        <f t="shared" si="12"/>
        <v>3.642987249544627</v>
      </c>
      <c r="Y16" s="128">
        <v>4583</v>
      </c>
      <c r="Z16" s="80">
        <f t="shared" si="4"/>
        <v>51.21242596938206</v>
      </c>
      <c r="AA16" s="131">
        <v>3292</v>
      </c>
      <c r="AB16" s="68">
        <v>5861</v>
      </c>
      <c r="AC16" s="132">
        <f>(F16+AB16-AA16)/D16*100</f>
        <v>15.106168111532256</v>
      </c>
    </row>
    <row r="17" spans="1:29" ht="16.5" customHeight="1">
      <c r="A17" s="359" t="s">
        <v>63</v>
      </c>
      <c r="B17" s="83" t="s">
        <v>57</v>
      </c>
      <c r="C17" s="84">
        <v>26057</v>
      </c>
      <c r="D17" s="84">
        <v>15048</v>
      </c>
      <c r="E17" s="85">
        <f t="shared" si="0"/>
        <v>57.75031661357792</v>
      </c>
      <c r="F17" s="86">
        <v>1804</v>
      </c>
      <c r="G17" s="87">
        <f t="shared" si="5"/>
        <v>11.988304093567251</v>
      </c>
      <c r="H17" s="84">
        <v>160</v>
      </c>
      <c r="I17" s="88">
        <f t="shared" si="6"/>
        <v>8.869179600886918</v>
      </c>
      <c r="J17" s="89">
        <f t="shared" si="7"/>
        <v>152</v>
      </c>
      <c r="K17" s="90">
        <f t="shared" si="8"/>
        <v>95</v>
      </c>
      <c r="L17" s="84">
        <v>45</v>
      </c>
      <c r="M17" s="84">
        <v>4</v>
      </c>
      <c r="N17" s="84">
        <v>0</v>
      </c>
      <c r="O17" s="84">
        <v>103</v>
      </c>
      <c r="P17" s="84">
        <v>4</v>
      </c>
      <c r="Q17" s="91">
        <f t="shared" si="9"/>
        <v>2.5</v>
      </c>
      <c r="R17" s="84">
        <v>4</v>
      </c>
      <c r="S17" s="92">
        <f t="shared" si="10"/>
        <v>2.5</v>
      </c>
      <c r="T17" s="93">
        <f t="shared" si="11"/>
        <v>5</v>
      </c>
      <c r="U17" s="94">
        <f t="shared" si="2"/>
        <v>0.22172949002217296</v>
      </c>
      <c r="V17" s="95">
        <v>2</v>
      </c>
      <c r="W17" s="96">
        <f t="shared" si="3"/>
        <v>0.11086474501108648</v>
      </c>
      <c r="X17" s="97">
        <f t="shared" si="12"/>
        <v>2.5</v>
      </c>
      <c r="Y17" s="84">
        <v>333</v>
      </c>
      <c r="Z17" s="98">
        <f t="shared" si="4"/>
        <v>18.4589800443459</v>
      </c>
      <c r="AA17" s="99">
        <v>1231</v>
      </c>
      <c r="AB17" s="133"/>
      <c r="AC17" s="101"/>
    </row>
    <row r="18" spans="1:29" ht="16.5" customHeight="1">
      <c r="A18" s="360"/>
      <c r="B18" s="134" t="s">
        <v>58</v>
      </c>
      <c r="C18" s="135">
        <v>22085</v>
      </c>
      <c r="D18" s="135">
        <v>13622</v>
      </c>
      <c r="E18" s="136">
        <f t="shared" si="0"/>
        <v>61.67987321711569</v>
      </c>
      <c r="F18" s="137">
        <v>1439</v>
      </c>
      <c r="G18" s="138">
        <f t="shared" si="5"/>
        <v>10.563793862868888</v>
      </c>
      <c r="H18" s="135">
        <v>34</v>
      </c>
      <c r="I18" s="139">
        <f t="shared" si="6"/>
        <v>2.36275191104934</v>
      </c>
      <c r="J18" s="140">
        <f t="shared" si="7"/>
        <v>32</v>
      </c>
      <c r="K18" s="141">
        <f t="shared" si="8"/>
        <v>94.11764705882352</v>
      </c>
      <c r="L18" s="135">
        <v>11</v>
      </c>
      <c r="M18" s="135">
        <v>4</v>
      </c>
      <c r="N18" s="135">
        <v>0</v>
      </c>
      <c r="O18" s="135">
        <v>17</v>
      </c>
      <c r="P18" s="135">
        <v>0</v>
      </c>
      <c r="Q18" s="142">
        <f t="shared" si="9"/>
        <v>0</v>
      </c>
      <c r="R18" s="135">
        <v>2</v>
      </c>
      <c r="S18" s="143">
        <f t="shared" si="10"/>
        <v>5.88235294117647</v>
      </c>
      <c r="T18" s="144">
        <f t="shared" si="11"/>
        <v>5.88235294117647</v>
      </c>
      <c r="U18" s="145">
        <f t="shared" si="2"/>
        <v>0.27797081306462823</v>
      </c>
      <c r="V18" s="146">
        <v>3</v>
      </c>
      <c r="W18" s="147">
        <f t="shared" si="3"/>
        <v>0.20847810979847115</v>
      </c>
      <c r="X18" s="148">
        <f t="shared" si="12"/>
        <v>11.76470588235294</v>
      </c>
      <c r="Y18" s="135">
        <v>830</v>
      </c>
      <c r="Z18" s="149">
        <f t="shared" si="4"/>
        <v>57.67894371091036</v>
      </c>
      <c r="AA18" s="150">
        <v>429</v>
      </c>
      <c r="AB18" s="151">
        <v>675</v>
      </c>
      <c r="AC18" s="152">
        <f>(F18+AB18-AA18)/D18*100</f>
        <v>12.369696079870797</v>
      </c>
    </row>
    <row r="19" spans="1:29" ht="16.5" customHeight="1">
      <c r="A19" s="361" t="s">
        <v>64</v>
      </c>
      <c r="B19" s="153" t="s">
        <v>57</v>
      </c>
      <c r="C19" s="154">
        <v>12909</v>
      </c>
      <c r="D19" s="154">
        <v>9166</v>
      </c>
      <c r="E19" s="155">
        <f t="shared" si="0"/>
        <v>71.00472538539003</v>
      </c>
      <c r="F19" s="156">
        <v>1588</v>
      </c>
      <c r="G19" s="157">
        <f t="shared" si="5"/>
        <v>17.324896356098627</v>
      </c>
      <c r="H19" s="154">
        <v>78</v>
      </c>
      <c r="I19" s="158">
        <f t="shared" si="6"/>
        <v>4.91183879093199</v>
      </c>
      <c r="J19" s="159">
        <f t="shared" si="7"/>
        <v>75</v>
      </c>
      <c r="K19" s="160">
        <f t="shared" si="8"/>
        <v>96.15384615384616</v>
      </c>
      <c r="L19" s="161">
        <v>25</v>
      </c>
      <c r="M19" s="161">
        <v>1</v>
      </c>
      <c r="N19" s="161">
        <v>0</v>
      </c>
      <c r="O19" s="161">
        <v>49</v>
      </c>
      <c r="P19" s="161">
        <v>2</v>
      </c>
      <c r="Q19" s="162">
        <f t="shared" si="9"/>
        <v>2.564102564102564</v>
      </c>
      <c r="R19" s="154">
        <v>1</v>
      </c>
      <c r="S19" s="163">
        <f t="shared" si="10"/>
        <v>1.282051282051282</v>
      </c>
      <c r="T19" s="164">
        <f t="shared" si="11"/>
        <v>3.8461538461538463</v>
      </c>
      <c r="U19" s="165">
        <f t="shared" si="2"/>
        <v>0.06297229219143577</v>
      </c>
      <c r="V19" s="166">
        <v>0</v>
      </c>
      <c r="W19" s="167">
        <f t="shared" si="3"/>
        <v>0</v>
      </c>
      <c r="X19" s="168">
        <f t="shared" si="12"/>
        <v>1.282051282051282</v>
      </c>
      <c r="Y19" s="154">
        <v>250</v>
      </c>
      <c r="Z19" s="169">
        <f t="shared" si="4"/>
        <v>15.74307304785894</v>
      </c>
      <c r="AA19" s="170">
        <v>804</v>
      </c>
      <c r="AB19" s="171"/>
      <c r="AC19" s="172"/>
    </row>
    <row r="20" spans="1:29" ht="16.5" customHeight="1">
      <c r="A20" s="361"/>
      <c r="B20" s="134" t="s">
        <v>58</v>
      </c>
      <c r="C20" s="135">
        <v>12909</v>
      </c>
      <c r="D20" s="135">
        <v>8295</v>
      </c>
      <c r="E20" s="136">
        <f t="shared" si="0"/>
        <v>64.25749477108994</v>
      </c>
      <c r="F20" s="137">
        <v>1620</v>
      </c>
      <c r="G20" s="138">
        <f t="shared" si="5"/>
        <v>19.529837251356238</v>
      </c>
      <c r="H20" s="135">
        <v>60</v>
      </c>
      <c r="I20" s="139">
        <f t="shared" si="6"/>
        <v>3.7037037037037033</v>
      </c>
      <c r="J20" s="140">
        <f t="shared" si="7"/>
        <v>58</v>
      </c>
      <c r="K20" s="141">
        <f t="shared" si="8"/>
        <v>96.66666666666667</v>
      </c>
      <c r="L20" s="135">
        <v>58</v>
      </c>
      <c r="M20" s="135">
        <v>0</v>
      </c>
      <c r="N20" s="135">
        <v>0</v>
      </c>
      <c r="O20" s="135">
        <v>0</v>
      </c>
      <c r="P20" s="135">
        <v>2</v>
      </c>
      <c r="Q20" s="142">
        <f t="shared" si="9"/>
        <v>3.3333333333333335</v>
      </c>
      <c r="R20" s="135">
        <v>0</v>
      </c>
      <c r="S20" s="143">
        <f t="shared" si="10"/>
        <v>0</v>
      </c>
      <c r="T20" s="144">
        <f t="shared" si="11"/>
        <v>3.3333333333333335</v>
      </c>
      <c r="U20" s="145">
        <f t="shared" si="2"/>
        <v>0</v>
      </c>
      <c r="V20" s="146">
        <v>0</v>
      </c>
      <c r="W20" s="147">
        <f t="shared" si="3"/>
        <v>0</v>
      </c>
      <c r="X20" s="148">
        <f t="shared" si="12"/>
        <v>0</v>
      </c>
      <c r="Y20" s="135">
        <v>439</v>
      </c>
      <c r="Z20" s="149">
        <f t="shared" si="4"/>
        <v>27.098765432098766</v>
      </c>
      <c r="AA20" s="150">
        <v>749</v>
      </c>
      <c r="AB20" s="151">
        <v>1166</v>
      </c>
      <c r="AC20" s="152">
        <f>(F20+AB20-AA20)/D20*100</f>
        <v>24.556962025316455</v>
      </c>
    </row>
    <row r="21" spans="1:29" ht="16.5" customHeight="1">
      <c r="A21" s="361" t="s">
        <v>65</v>
      </c>
      <c r="B21" s="153" t="s">
        <v>57</v>
      </c>
      <c r="C21" s="154">
        <v>5418</v>
      </c>
      <c r="D21" s="154">
        <v>3552</v>
      </c>
      <c r="E21" s="155">
        <f t="shared" si="0"/>
        <v>65.55924695459579</v>
      </c>
      <c r="F21" s="156">
        <v>152</v>
      </c>
      <c r="G21" s="157">
        <f t="shared" si="5"/>
        <v>4.2792792792792795</v>
      </c>
      <c r="H21" s="154">
        <v>12</v>
      </c>
      <c r="I21" s="158">
        <f t="shared" si="6"/>
        <v>7.894736842105263</v>
      </c>
      <c r="J21" s="159">
        <f t="shared" si="7"/>
        <v>11</v>
      </c>
      <c r="K21" s="160">
        <f t="shared" si="8"/>
        <v>91.66666666666666</v>
      </c>
      <c r="L21" s="154">
        <v>8</v>
      </c>
      <c r="M21" s="154">
        <v>0</v>
      </c>
      <c r="N21" s="154">
        <v>0</v>
      </c>
      <c r="O21" s="154">
        <v>3</v>
      </c>
      <c r="P21" s="154">
        <v>0</v>
      </c>
      <c r="Q21" s="162">
        <f t="shared" si="9"/>
        <v>0</v>
      </c>
      <c r="R21" s="154">
        <v>1</v>
      </c>
      <c r="S21" s="163">
        <f t="shared" si="10"/>
        <v>8.333333333333332</v>
      </c>
      <c r="T21" s="164">
        <f t="shared" si="11"/>
        <v>8.333333333333332</v>
      </c>
      <c r="U21" s="165">
        <f t="shared" si="2"/>
        <v>0</v>
      </c>
      <c r="V21" s="166">
        <v>0</v>
      </c>
      <c r="W21" s="167">
        <f t="shared" si="3"/>
        <v>0</v>
      </c>
      <c r="X21" s="168">
        <f t="shared" si="12"/>
        <v>0</v>
      </c>
      <c r="Y21" s="154">
        <v>33</v>
      </c>
      <c r="Z21" s="169">
        <f t="shared" si="4"/>
        <v>21.710526315789476</v>
      </c>
      <c r="AA21" s="170">
        <v>94</v>
      </c>
      <c r="AB21" s="171"/>
      <c r="AC21" s="172"/>
    </row>
    <row r="22" spans="1:29" ht="16.5" customHeight="1" thickBot="1">
      <c r="A22" s="337"/>
      <c r="B22" s="102" t="s">
        <v>58</v>
      </c>
      <c r="C22" s="103">
        <v>4826</v>
      </c>
      <c r="D22" s="103">
        <v>3395</v>
      </c>
      <c r="E22" s="104">
        <f t="shared" si="0"/>
        <v>70.34811438043928</v>
      </c>
      <c r="F22" s="105">
        <v>479</v>
      </c>
      <c r="G22" s="106">
        <f t="shared" si="5"/>
        <v>14.108983799705449</v>
      </c>
      <c r="H22" s="103">
        <v>26</v>
      </c>
      <c r="I22" s="107">
        <f t="shared" si="6"/>
        <v>5.427974947807933</v>
      </c>
      <c r="J22" s="108">
        <f t="shared" si="7"/>
        <v>26</v>
      </c>
      <c r="K22" s="109">
        <f t="shared" si="8"/>
        <v>100</v>
      </c>
      <c r="L22" s="103">
        <v>12</v>
      </c>
      <c r="M22" s="103">
        <v>2</v>
      </c>
      <c r="N22" s="103">
        <v>0</v>
      </c>
      <c r="O22" s="103">
        <v>12</v>
      </c>
      <c r="P22" s="103">
        <v>0</v>
      </c>
      <c r="Q22" s="110">
        <f t="shared" si="9"/>
        <v>0</v>
      </c>
      <c r="R22" s="103">
        <v>0</v>
      </c>
      <c r="S22" s="111">
        <f t="shared" si="10"/>
        <v>0</v>
      </c>
      <c r="T22" s="112">
        <f t="shared" si="11"/>
        <v>0</v>
      </c>
      <c r="U22" s="113">
        <f t="shared" si="2"/>
        <v>0.41753653444676403</v>
      </c>
      <c r="V22" s="114">
        <v>0</v>
      </c>
      <c r="W22" s="115">
        <f t="shared" si="3"/>
        <v>0</v>
      </c>
      <c r="X22" s="116">
        <f t="shared" si="12"/>
        <v>7.6923076923076925</v>
      </c>
      <c r="Y22" s="103">
        <v>131</v>
      </c>
      <c r="Z22" s="117">
        <f t="shared" si="4"/>
        <v>27.348643006263046</v>
      </c>
      <c r="AA22" s="118">
        <v>249</v>
      </c>
      <c r="AB22" s="173">
        <v>356</v>
      </c>
      <c r="AC22" s="81">
        <f>(F22+AB22-AA22)/D22*100</f>
        <v>17.260677466863033</v>
      </c>
    </row>
    <row r="23" spans="1:29" ht="16.5" customHeight="1">
      <c r="A23" s="363" t="s">
        <v>66</v>
      </c>
      <c r="B23" s="51" t="s">
        <v>57</v>
      </c>
      <c r="C23" s="120">
        <f>SUM(C17,C19,C21)</f>
        <v>44384</v>
      </c>
      <c r="D23" s="120">
        <f>SUM(D17,D19,D21)</f>
        <v>27766</v>
      </c>
      <c r="E23" s="53">
        <f t="shared" si="0"/>
        <v>62.558579668348955</v>
      </c>
      <c r="F23" s="121">
        <f>SUM(F17,F19,F21)</f>
        <v>3544</v>
      </c>
      <c r="G23" s="54">
        <f t="shared" si="5"/>
        <v>12.76381185622704</v>
      </c>
      <c r="H23" s="120">
        <f>SUM(H17,H19,H21)</f>
        <v>250</v>
      </c>
      <c r="I23" s="55">
        <f t="shared" si="6"/>
        <v>7.054176072234764</v>
      </c>
      <c r="J23" s="56">
        <f>SUM(L23:O23)</f>
        <v>238</v>
      </c>
      <c r="K23" s="57">
        <f t="shared" si="8"/>
        <v>95.19999999999999</v>
      </c>
      <c r="L23" s="120">
        <f aca="true" t="shared" si="13" ref="L23:P24">SUM(L17,L19,L21)</f>
        <v>78</v>
      </c>
      <c r="M23" s="120">
        <f t="shared" si="13"/>
        <v>5</v>
      </c>
      <c r="N23" s="120">
        <f t="shared" si="13"/>
        <v>0</v>
      </c>
      <c r="O23" s="120">
        <f t="shared" si="13"/>
        <v>155</v>
      </c>
      <c r="P23" s="120">
        <f t="shared" si="13"/>
        <v>6</v>
      </c>
      <c r="Q23" s="122">
        <f t="shared" si="9"/>
        <v>2.4</v>
      </c>
      <c r="R23" s="120">
        <f>SUM(R17,R19,R21)</f>
        <v>6</v>
      </c>
      <c r="S23" s="123">
        <f t="shared" si="10"/>
        <v>2.4</v>
      </c>
      <c r="T23" s="124">
        <f t="shared" si="11"/>
        <v>4.8</v>
      </c>
      <c r="U23" s="61">
        <f t="shared" si="2"/>
        <v>0.14108352144469527</v>
      </c>
      <c r="V23" s="125">
        <f>SUM(V17,V19,V21)</f>
        <v>2</v>
      </c>
      <c r="W23" s="62">
        <f t="shared" si="3"/>
        <v>0.0564334085778781</v>
      </c>
      <c r="X23" s="63">
        <f t="shared" si="12"/>
        <v>2</v>
      </c>
      <c r="Y23" s="120">
        <f>SUM(Y17,Y19,Y21)</f>
        <v>616</v>
      </c>
      <c r="Z23" s="64">
        <f t="shared" si="4"/>
        <v>17.381489841986454</v>
      </c>
      <c r="AA23" s="126">
        <f>SUM(AA17,AA19,AA21)</f>
        <v>2129</v>
      </c>
      <c r="AB23" s="65"/>
      <c r="AC23" s="127"/>
    </row>
    <row r="24" spans="1:29" ht="16.5" customHeight="1" thickBot="1">
      <c r="A24" s="364"/>
      <c r="B24" s="67" t="s">
        <v>58</v>
      </c>
      <c r="C24" s="128">
        <f>SUM(C18,C20,C22)</f>
        <v>39820</v>
      </c>
      <c r="D24" s="128">
        <f>SUM(D18,D20,D22)</f>
        <v>25312</v>
      </c>
      <c r="E24" s="69">
        <f t="shared" si="0"/>
        <v>63.566047212456056</v>
      </c>
      <c r="F24" s="129">
        <f>SUM(F18,F20,F22)</f>
        <v>3538</v>
      </c>
      <c r="G24" s="70">
        <f t="shared" si="5"/>
        <v>13.977560050568899</v>
      </c>
      <c r="H24" s="128">
        <f>SUM(H18,H20,H22)</f>
        <v>120</v>
      </c>
      <c r="I24" s="71">
        <f t="shared" si="6"/>
        <v>3.3917467495760314</v>
      </c>
      <c r="J24" s="72">
        <f t="shared" si="7"/>
        <v>116</v>
      </c>
      <c r="K24" s="73">
        <f t="shared" si="8"/>
        <v>96.66666666666667</v>
      </c>
      <c r="L24" s="128">
        <f t="shared" si="13"/>
        <v>81</v>
      </c>
      <c r="M24" s="128">
        <f t="shared" si="13"/>
        <v>6</v>
      </c>
      <c r="N24" s="128">
        <f t="shared" si="13"/>
        <v>0</v>
      </c>
      <c r="O24" s="128">
        <f t="shared" si="13"/>
        <v>29</v>
      </c>
      <c r="P24" s="128">
        <f t="shared" si="13"/>
        <v>2</v>
      </c>
      <c r="Q24" s="74">
        <f t="shared" si="9"/>
        <v>1.6666666666666667</v>
      </c>
      <c r="R24" s="128">
        <f>SUM(R18,R20,R22)</f>
        <v>2</v>
      </c>
      <c r="S24" s="75">
        <f t="shared" si="10"/>
        <v>1.6666666666666667</v>
      </c>
      <c r="T24" s="76">
        <f t="shared" si="11"/>
        <v>3.3333333333333335</v>
      </c>
      <c r="U24" s="77">
        <f t="shared" si="2"/>
        <v>0.1695873374788016</v>
      </c>
      <c r="V24" s="130">
        <f>SUM(V18,V20,V22)</f>
        <v>3</v>
      </c>
      <c r="W24" s="78">
        <f t="shared" si="3"/>
        <v>0.0847936687394008</v>
      </c>
      <c r="X24" s="79">
        <f t="shared" si="12"/>
        <v>5</v>
      </c>
      <c r="Y24" s="128">
        <f>SUM(Y18,Y20,Y22)</f>
        <v>1400</v>
      </c>
      <c r="Z24" s="80">
        <f t="shared" si="4"/>
        <v>39.5703787450537</v>
      </c>
      <c r="AA24" s="131">
        <f>SUM(AA18,AA20,AA22)</f>
        <v>1427</v>
      </c>
      <c r="AB24" s="68">
        <v>2197</v>
      </c>
      <c r="AC24" s="132">
        <f>(F24+AB24-AA24)/D24*100</f>
        <v>17.019595448798988</v>
      </c>
    </row>
    <row r="25" spans="1:29" ht="16.5" customHeight="1">
      <c r="A25" s="359" t="s">
        <v>67</v>
      </c>
      <c r="B25" s="83" t="s">
        <v>57</v>
      </c>
      <c r="C25" s="84">
        <v>15553</v>
      </c>
      <c r="D25" s="84">
        <v>9323</v>
      </c>
      <c r="E25" s="85">
        <f t="shared" si="0"/>
        <v>59.943419276023924</v>
      </c>
      <c r="F25" s="86">
        <v>1228</v>
      </c>
      <c r="G25" s="87">
        <f t="shared" si="5"/>
        <v>13.171725839322107</v>
      </c>
      <c r="H25" s="84">
        <v>45</v>
      </c>
      <c r="I25" s="88">
        <f t="shared" si="6"/>
        <v>3.664495114006515</v>
      </c>
      <c r="J25" s="89">
        <f t="shared" si="7"/>
        <v>29</v>
      </c>
      <c r="K25" s="90">
        <f t="shared" si="8"/>
        <v>64.44444444444444</v>
      </c>
      <c r="L25" s="84">
        <v>9</v>
      </c>
      <c r="M25" s="84">
        <v>0</v>
      </c>
      <c r="N25" s="84">
        <v>0</v>
      </c>
      <c r="O25" s="84">
        <v>20</v>
      </c>
      <c r="P25" s="84">
        <v>0</v>
      </c>
      <c r="Q25" s="91">
        <f t="shared" si="9"/>
        <v>0</v>
      </c>
      <c r="R25" s="84">
        <v>16</v>
      </c>
      <c r="S25" s="92">
        <f t="shared" si="10"/>
        <v>35.55555555555556</v>
      </c>
      <c r="T25" s="93">
        <f t="shared" si="11"/>
        <v>35.55555555555556</v>
      </c>
      <c r="U25" s="94">
        <f t="shared" si="2"/>
        <v>0</v>
      </c>
      <c r="V25" s="95">
        <v>0</v>
      </c>
      <c r="W25" s="96">
        <f t="shared" si="3"/>
        <v>0</v>
      </c>
      <c r="X25" s="97">
        <f t="shared" si="12"/>
        <v>0</v>
      </c>
      <c r="Y25" s="84">
        <v>255</v>
      </c>
      <c r="Z25" s="98">
        <f t="shared" si="4"/>
        <v>20.765472312703583</v>
      </c>
      <c r="AA25" s="99">
        <v>748</v>
      </c>
      <c r="AB25" s="133"/>
      <c r="AC25" s="101"/>
    </row>
    <row r="26" spans="1:29" ht="16.5" customHeight="1">
      <c r="A26" s="360"/>
      <c r="B26" s="134" t="s">
        <v>58</v>
      </c>
      <c r="C26" s="135">
        <v>13431</v>
      </c>
      <c r="D26" s="135">
        <v>8476</v>
      </c>
      <c r="E26" s="136">
        <f t="shared" si="0"/>
        <v>63.10773583500856</v>
      </c>
      <c r="F26" s="137">
        <v>1029</v>
      </c>
      <c r="G26" s="138">
        <f t="shared" si="5"/>
        <v>12.140160453043888</v>
      </c>
      <c r="H26" s="135">
        <v>41</v>
      </c>
      <c r="I26" s="139">
        <f t="shared" si="6"/>
        <v>3.9844509232264333</v>
      </c>
      <c r="J26" s="140">
        <f t="shared" si="7"/>
        <v>36</v>
      </c>
      <c r="K26" s="141">
        <f t="shared" si="8"/>
        <v>87.8048780487805</v>
      </c>
      <c r="L26" s="135">
        <v>11</v>
      </c>
      <c r="M26" s="135">
        <v>1</v>
      </c>
      <c r="N26" s="135">
        <v>0</v>
      </c>
      <c r="O26" s="135">
        <v>24</v>
      </c>
      <c r="P26" s="135">
        <v>0</v>
      </c>
      <c r="Q26" s="142">
        <f t="shared" si="9"/>
        <v>0</v>
      </c>
      <c r="R26" s="135">
        <v>5</v>
      </c>
      <c r="S26" s="143">
        <f t="shared" si="10"/>
        <v>12.195121951219512</v>
      </c>
      <c r="T26" s="144">
        <f t="shared" si="11"/>
        <v>12.195121951219512</v>
      </c>
      <c r="U26" s="145">
        <f t="shared" si="2"/>
        <v>0.09718172983479105</v>
      </c>
      <c r="V26" s="146">
        <v>0</v>
      </c>
      <c r="W26" s="147">
        <f t="shared" si="3"/>
        <v>0</v>
      </c>
      <c r="X26" s="148">
        <f t="shared" si="12"/>
        <v>2.4390243902439024</v>
      </c>
      <c r="Y26" s="135">
        <v>400</v>
      </c>
      <c r="Z26" s="149">
        <f t="shared" si="4"/>
        <v>38.87269193391643</v>
      </c>
      <c r="AA26" s="150">
        <v>333</v>
      </c>
      <c r="AB26" s="151">
        <v>786</v>
      </c>
      <c r="AC26" s="152">
        <f>(F26+AB26-AA26)/D26*100</f>
        <v>17.484662576687114</v>
      </c>
    </row>
    <row r="27" spans="1:29" ht="16.5" customHeight="1">
      <c r="A27" s="361" t="s">
        <v>68</v>
      </c>
      <c r="B27" s="153" t="s">
        <v>57</v>
      </c>
      <c r="C27" s="154">
        <v>17049</v>
      </c>
      <c r="D27" s="154">
        <v>9392</v>
      </c>
      <c r="E27" s="155">
        <f t="shared" si="0"/>
        <v>55.08827497213913</v>
      </c>
      <c r="F27" s="156">
        <v>587</v>
      </c>
      <c r="G27" s="157">
        <f t="shared" si="5"/>
        <v>6.25</v>
      </c>
      <c r="H27" s="154">
        <v>44</v>
      </c>
      <c r="I27" s="158">
        <f t="shared" si="6"/>
        <v>7.495741056218058</v>
      </c>
      <c r="J27" s="159">
        <f t="shared" si="7"/>
        <v>37</v>
      </c>
      <c r="K27" s="160">
        <f t="shared" si="8"/>
        <v>84.0909090909091</v>
      </c>
      <c r="L27" s="154">
        <v>15</v>
      </c>
      <c r="M27" s="154">
        <v>1</v>
      </c>
      <c r="N27" s="154">
        <v>1</v>
      </c>
      <c r="O27" s="154">
        <v>20</v>
      </c>
      <c r="P27" s="154">
        <v>5</v>
      </c>
      <c r="Q27" s="162">
        <f t="shared" si="9"/>
        <v>11.363636363636363</v>
      </c>
      <c r="R27" s="154">
        <v>2</v>
      </c>
      <c r="S27" s="163">
        <f t="shared" si="10"/>
        <v>4.545454545454546</v>
      </c>
      <c r="T27" s="164">
        <f t="shared" si="11"/>
        <v>15.909090909090908</v>
      </c>
      <c r="U27" s="165">
        <f t="shared" si="2"/>
        <v>0.17035775127768313</v>
      </c>
      <c r="V27" s="166">
        <v>0</v>
      </c>
      <c r="W27" s="167">
        <f t="shared" si="3"/>
        <v>0</v>
      </c>
      <c r="X27" s="168">
        <f t="shared" si="12"/>
        <v>2.272727272727273</v>
      </c>
      <c r="Y27" s="154">
        <v>194</v>
      </c>
      <c r="Z27" s="169">
        <f t="shared" si="4"/>
        <v>33.04940374787053</v>
      </c>
      <c r="AA27" s="170">
        <v>339</v>
      </c>
      <c r="AB27" s="171"/>
      <c r="AC27" s="172"/>
    </row>
    <row r="28" spans="1:29" ht="16.5" customHeight="1">
      <c r="A28" s="361"/>
      <c r="B28" s="134" t="s">
        <v>58</v>
      </c>
      <c r="C28" s="135">
        <v>14195</v>
      </c>
      <c r="D28" s="135">
        <v>8488</v>
      </c>
      <c r="E28" s="136">
        <f t="shared" si="0"/>
        <v>59.79570271222261</v>
      </c>
      <c r="F28" s="137">
        <v>1388</v>
      </c>
      <c r="G28" s="138">
        <f t="shared" si="5"/>
        <v>16.352497643732328</v>
      </c>
      <c r="H28" s="135">
        <v>78</v>
      </c>
      <c r="I28" s="139">
        <f t="shared" si="6"/>
        <v>5.619596541786744</v>
      </c>
      <c r="J28" s="140">
        <f t="shared" si="7"/>
        <v>74</v>
      </c>
      <c r="K28" s="141">
        <f t="shared" si="8"/>
        <v>94.87179487179486</v>
      </c>
      <c r="L28" s="135">
        <v>33</v>
      </c>
      <c r="M28" s="135">
        <v>1</v>
      </c>
      <c r="N28" s="135">
        <v>0</v>
      </c>
      <c r="O28" s="135">
        <v>40</v>
      </c>
      <c r="P28" s="135">
        <v>3</v>
      </c>
      <c r="Q28" s="142">
        <f t="shared" si="9"/>
        <v>3.8461538461538463</v>
      </c>
      <c r="R28" s="135">
        <v>1</v>
      </c>
      <c r="S28" s="143">
        <f t="shared" si="10"/>
        <v>1.282051282051282</v>
      </c>
      <c r="T28" s="144">
        <f t="shared" si="11"/>
        <v>5.128205128205128</v>
      </c>
      <c r="U28" s="145">
        <f t="shared" si="2"/>
        <v>0.07204610951008646</v>
      </c>
      <c r="V28" s="146">
        <v>1</v>
      </c>
      <c r="W28" s="147">
        <f t="shared" si="3"/>
        <v>0.07204610951008646</v>
      </c>
      <c r="X28" s="148">
        <f t="shared" si="12"/>
        <v>1.282051282051282</v>
      </c>
      <c r="Y28" s="135">
        <v>310</v>
      </c>
      <c r="Z28" s="149">
        <f t="shared" si="4"/>
        <v>22.334293948126803</v>
      </c>
      <c r="AA28" s="150">
        <v>764</v>
      </c>
      <c r="AB28" s="151">
        <v>1186</v>
      </c>
      <c r="AC28" s="152">
        <f>(F28+AB28-AA28)/D28*100</f>
        <v>21.32422243166824</v>
      </c>
    </row>
    <row r="29" spans="1:29" ht="16.5" customHeight="1">
      <c r="A29" s="361" t="s">
        <v>69</v>
      </c>
      <c r="B29" s="153" t="s">
        <v>57</v>
      </c>
      <c r="C29" s="154">
        <v>6352</v>
      </c>
      <c r="D29" s="154">
        <v>3718</v>
      </c>
      <c r="E29" s="155">
        <f t="shared" si="0"/>
        <v>58.53274559193955</v>
      </c>
      <c r="F29" s="156">
        <v>280</v>
      </c>
      <c r="G29" s="157">
        <f t="shared" si="5"/>
        <v>7.530930607853685</v>
      </c>
      <c r="H29" s="154">
        <v>10</v>
      </c>
      <c r="I29" s="158">
        <f t="shared" si="6"/>
        <v>3.571428571428571</v>
      </c>
      <c r="J29" s="159">
        <f t="shared" si="7"/>
        <v>3</v>
      </c>
      <c r="K29" s="160">
        <f t="shared" si="8"/>
        <v>30</v>
      </c>
      <c r="L29" s="154">
        <v>1</v>
      </c>
      <c r="M29" s="154">
        <v>0</v>
      </c>
      <c r="N29" s="154">
        <v>0</v>
      </c>
      <c r="O29" s="154">
        <v>2</v>
      </c>
      <c r="P29" s="154">
        <v>0</v>
      </c>
      <c r="Q29" s="162">
        <f t="shared" si="9"/>
        <v>0</v>
      </c>
      <c r="R29" s="154">
        <v>7</v>
      </c>
      <c r="S29" s="163">
        <f t="shared" si="10"/>
        <v>70</v>
      </c>
      <c r="T29" s="164">
        <f t="shared" si="11"/>
        <v>70</v>
      </c>
      <c r="U29" s="165">
        <f t="shared" si="2"/>
        <v>0</v>
      </c>
      <c r="V29" s="166">
        <v>0</v>
      </c>
      <c r="W29" s="167">
        <f t="shared" si="3"/>
        <v>0</v>
      </c>
      <c r="X29" s="168">
        <f t="shared" si="12"/>
        <v>0</v>
      </c>
      <c r="Y29" s="154">
        <v>69</v>
      </c>
      <c r="Z29" s="169">
        <f t="shared" si="4"/>
        <v>24.642857142857146</v>
      </c>
      <c r="AA29" s="170">
        <v>179</v>
      </c>
      <c r="AB29" s="171"/>
      <c r="AC29" s="172"/>
    </row>
    <row r="30" spans="1:29" ht="16.5" customHeight="1" thickBot="1">
      <c r="A30" s="337"/>
      <c r="B30" s="102" t="s">
        <v>58</v>
      </c>
      <c r="C30" s="103">
        <v>5453</v>
      </c>
      <c r="D30" s="103">
        <v>3376</v>
      </c>
      <c r="E30" s="104">
        <f t="shared" si="0"/>
        <v>61.91087474784523</v>
      </c>
      <c r="F30" s="105">
        <v>599</v>
      </c>
      <c r="G30" s="106">
        <f t="shared" si="5"/>
        <v>17.742890995260662</v>
      </c>
      <c r="H30" s="103">
        <v>27</v>
      </c>
      <c r="I30" s="107">
        <f t="shared" si="6"/>
        <v>4.507512520868113</v>
      </c>
      <c r="J30" s="108">
        <f t="shared" si="7"/>
        <v>27</v>
      </c>
      <c r="K30" s="109">
        <f t="shared" si="8"/>
        <v>100</v>
      </c>
      <c r="L30" s="103">
        <v>14</v>
      </c>
      <c r="M30" s="103">
        <v>0</v>
      </c>
      <c r="N30" s="103">
        <v>0</v>
      </c>
      <c r="O30" s="103">
        <v>13</v>
      </c>
      <c r="P30" s="103">
        <v>0</v>
      </c>
      <c r="Q30" s="110">
        <f t="shared" si="9"/>
        <v>0</v>
      </c>
      <c r="R30" s="103">
        <v>0</v>
      </c>
      <c r="S30" s="111">
        <f t="shared" si="10"/>
        <v>0</v>
      </c>
      <c r="T30" s="112">
        <f t="shared" si="11"/>
        <v>0</v>
      </c>
      <c r="U30" s="113">
        <f t="shared" si="2"/>
        <v>0</v>
      </c>
      <c r="V30" s="114">
        <v>0</v>
      </c>
      <c r="W30" s="115">
        <f t="shared" si="3"/>
        <v>0</v>
      </c>
      <c r="X30" s="116">
        <f t="shared" si="12"/>
        <v>0</v>
      </c>
      <c r="Y30" s="103">
        <v>179</v>
      </c>
      <c r="Z30" s="117">
        <f t="shared" si="4"/>
        <v>29.883138564273793</v>
      </c>
      <c r="AA30" s="118">
        <v>394</v>
      </c>
      <c r="AB30" s="173">
        <v>532</v>
      </c>
      <c r="AC30" s="81">
        <f>(F30+AB30-AA30)/D30*100</f>
        <v>21.830568720379148</v>
      </c>
    </row>
    <row r="31" spans="1:29" ht="16.5" customHeight="1">
      <c r="A31" s="363" t="s">
        <v>70</v>
      </c>
      <c r="B31" s="51" t="s">
        <v>57</v>
      </c>
      <c r="C31" s="120">
        <f>SUM(C25,C27,C29)</f>
        <v>38954</v>
      </c>
      <c r="D31" s="120">
        <f>SUM(D25,D27,D29)</f>
        <v>22433</v>
      </c>
      <c r="E31" s="53">
        <f t="shared" si="0"/>
        <v>57.58843764440109</v>
      </c>
      <c r="F31" s="121">
        <f>SUM(F25,F27,F29)</f>
        <v>2095</v>
      </c>
      <c r="G31" s="54">
        <f t="shared" si="5"/>
        <v>9.338920340569697</v>
      </c>
      <c r="H31" s="120">
        <f>SUM(H25,H27,H29)</f>
        <v>99</v>
      </c>
      <c r="I31" s="55">
        <f t="shared" si="6"/>
        <v>4.725536992840095</v>
      </c>
      <c r="J31" s="56">
        <f t="shared" si="7"/>
        <v>69</v>
      </c>
      <c r="K31" s="57">
        <f t="shared" si="8"/>
        <v>69.6969696969697</v>
      </c>
      <c r="L31" s="120">
        <f aca="true" t="shared" si="14" ref="L31:P32">SUM(L25,L27,L29)</f>
        <v>25</v>
      </c>
      <c r="M31" s="120">
        <f t="shared" si="14"/>
        <v>1</v>
      </c>
      <c r="N31" s="120">
        <f t="shared" si="14"/>
        <v>1</v>
      </c>
      <c r="O31" s="120">
        <f>SUM(O25,O27,O29)</f>
        <v>42</v>
      </c>
      <c r="P31" s="120">
        <f t="shared" si="14"/>
        <v>5</v>
      </c>
      <c r="Q31" s="122">
        <f t="shared" si="9"/>
        <v>5.05050505050505</v>
      </c>
      <c r="R31" s="120">
        <f>SUM(R25,R27,R29)</f>
        <v>25</v>
      </c>
      <c r="S31" s="123">
        <f t="shared" si="10"/>
        <v>25.252525252525253</v>
      </c>
      <c r="T31" s="124">
        <f t="shared" si="11"/>
        <v>30.303030303030305</v>
      </c>
      <c r="U31" s="61">
        <f t="shared" si="2"/>
        <v>0.0477326968973747</v>
      </c>
      <c r="V31" s="125">
        <f>SUM(V25,V27,V29)</f>
        <v>0</v>
      </c>
      <c r="W31" s="62">
        <f t="shared" si="3"/>
        <v>0</v>
      </c>
      <c r="X31" s="63">
        <f t="shared" si="12"/>
        <v>1.0101010101010102</v>
      </c>
      <c r="Y31" s="120">
        <f>SUM(Y25,Y27,Y29)</f>
        <v>518</v>
      </c>
      <c r="Z31" s="64">
        <f t="shared" si="4"/>
        <v>24.725536992840095</v>
      </c>
      <c r="AA31" s="126">
        <f>SUM(AA25,AA27,AA29)</f>
        <v>1266</v>
      </c>
      <c r="AB31" s="65"/>
      <c r="AC31" s="127"/>
    </row>
    <row r="32" spans="1:29" ht="16.5" customHeight="1" thickBot="1">
      <c r="A32" s="364"/>
      <c r="B32" s="67" t="s">
        <v>58</v>
      </c>
      <c r="C32" s="128">
        <f>SUM(C26,C28,C30)</f>
        <v>33079</v>
      </c>
      <c r="D32" s="128">
        <f>SUM(D26,D28,D30)</f>
        <v>20340</v>
      </c>
      <c r="E32" s="69">
        <f t="shared" si="0"/>
        <v>61.48916230841319</v>
      </c>
      <c r="F32" s="129">
        <f>SUM(F26,F28,F30)</f>
        <v>3016</v>
      </c>
      <c r="G32" s="70">
        <f t="shared" si="5"/>
        <v>14.827925270403147</v>
      </c>
      <c r="H32" s="128">
        <f>SUM(H26,H28,H30)</f>
        <v>146</v>
      </c>
      <c r="I32" s="71">
        <f t="shared" si="6"/>
        <v>4.840848806366048</v>
      </c>
      <c r="J32" s="72">
        <f t="shared" si="7"/>
        <v>137</v>
      </c>
      <c r="K32" s="73">
        <f t="shared" si="8"/>
        <v>93.83561643835617</v>
      </c>
      <c r="L32" s="128">
        <f t="shared" si="14"/>
        <v>58</v>
      </c>
      <c r="M32" s="128">
        <f t="shared" si="14"/>
        <v>2</v>
      </c>
      <c r="N32" s="128">
        <f t="shared" si="14"/>
        <v>0</v>
      </c>
      <c r="O32" s="128">
        <f t="shared" si="14"/>
        <v>77</v>
      </c>
      <c r="P32" s="128">
        <f t="shared" si="14"/>
        <v>3</v>
      </c>
      <c r="Q32" s="74">
        <f t="shared" si="9"/>
        <v>2.054794520547945</v>
      </c>
      <c r="R32" s="128">
        <f>SUM(R26,R28,R30)</f>
        <v>6</v>
      </c>
      <c r="S32" s="75">
        <f t="shared" si="10"/>
        <v>4.10958904109589</v>
      </c>
      <c r="T32" s="76">
        <f t="shared" si="11"/>
        <v>6.164383561643835</v>
      </c>
      <c r="U32" s="77">
        <f t="shared" si="2"/>
        <v>0.0663129973474801</v>
      </c>
      <c r="V32" s="130">
        <f>SUM(V26,V28,V30)</f>
        <v>1</v>
      </c>
      <c r="W32" s="78">
        <f t="shared" si="3"/>
        <v>0.03315649867374005</v>
      </c>
      <c r="X32" s="79">
        <f t="shared" si="12"/>
        <v>1.36986301369863</v>
      </c>
      <c r="Y32" s="128">
        <f>SUM(Y26,Y28,Y30)</f>
        <v>889</v>
      </c>
      <c r="Z32" s="80">
        <f t="shared" si="4"/>
        <v>29.47612732095491</v>
      </c>
      <c r="AA32" s="131">
        <f>SUM(AA26,AA28,AA30)</f>
        <v>1491</v>
      </c>
      <c r="AB32" s="68">
        <v>2504</v>
      </c>
      <c r="AC32" s="132">
        <f>(F32+AB32-AA32)/D32*100</f>
        <v>19.80825958702065</v>
      </c>
    </row>
    <row r="33" spans="1:29" ht="16.5" customHeight="1">
      <c r="A33" s="359" t="s">
        <v>71</v>
      </c>
      <c r="B33" s="83" t="s">
        <v>57</v>
      </c>
      <c r="C33" s="84">
        <v>4300</v>
      </c>
      <c r="D33" s="84">
        <v>1606</v>
      </c>
      <c r="E33" s="85">
        <f t="shared" si="0"/>
        <v>37.348837209302324</v>
      </c>
      <c r="F33" s="86">
        <v>1975</v>
      </c>
      <c r="G33" s="87">
        <f t="shared" si="5"/>
        <v>122.97633872976338</v>
      </c>
      <c r="H33" s="84">
        <v>29</v>
      </c>
      <c r="I33" s="88">
        <f t="shared" si="6"/>
        <v>1.4683544303797469</v>
      </c>
      <c r="J33" s="89">
        <f t="shared" si="7"/>
        <v>26</v>
      </c>
      <c r="K33" s="90">
        <f t="shared" si="8"/>
        <v>89.65517241379311</v>
      </c>
      <c r="L33" s="84">
        <v>10</v>
      </c>
      <c r="M33" s="84">
        <v>3</v>
      </c>
      <c r="N33" s="84">
        <v>0</v>
      </c>
      <c r="O33" s="84">
        <v>13</v>
      </c>
      <c r="P33" s="84">
        <v>0</v>
      </c>
      <c r="Q33" s="91">
        <f t="shared" si="9"/>
        <v>0</v>
      </c>
      <c r="R33" s="84">
        <v>3</v>
      </c>
      <c r="S33" s="92">
        <f t="shared" si="10"/>
        <v>10.344827586206897</v>
      </c>
      <c r="T33" s="93">
        <f t="shared" si="11"/>
        <v>10.344827586206897</v>
      </c>
      <c r="U33" s="94">
        <f t="shared" si="2"/>
        <v>0.1518987341772152</v>
      </c>
      <c r="V33" s="95">
        <v>3</v>
      </c>
      <c r="W33" s="96">
        <f t="shared" si="3"/>
        <v>0.1518987341772152</v>
      </c>
      <c r="X33" s="97">
        <f t="shared" si="12"/>
        <v>10.344827586206897</v>
      </c>
      <c r="Y33" s="84">
        <v>135</v>
      </c>
      <c r="Z33" s="98">
        <f t="shared" si="4"/>
        <v>6.8354430379746836</v>
      </c>
      <c r="AA33" s="99">
        <v>86</v>
      </c>
      <c r="AB33" s="133"/>
      <c r="AC33" s="101"/>
    </row>
    <row r="34" spans="1:29" ht="16.5" customHeight="1">
      <c r="A34" s="360"/>
      <c r="B34" s="134" t="s">
        <v>58</v>
      </c>
      <c r="C34" s="135">
        <v>19471</v>
      </c>
      <c r="D34" s="135">
        <v>12018</v>
      </c>
      <c r="E34" s="136">
        <f t="shared" si="0"/>
        <v>61.72256175851266</v>
      </c>
      <c r="F34" s="137">
        <v>940</v>
      </c>
      <c r="G34" s="138">
        <f t="shared" si="5"/>
        <v>7.821600931935429</v>
      </c>
      <c r="H34" s="135">
        <v>34</v>
      </c>
      <c r="I34" s="139">
        <f t="shared" si="6"/>
        <v>3.6170212765957444</v>
      </c>
      <c r="J34" s="140">
        <f t="shared" si="7"/>
        <v>33</v>
      </c>
      <c r="K34" s="141">
        <f t="shared" si="8"/>
        <v>97.05882352941177</v>
      </c>
      <c r="L34" s="135">
        <v>5</v>
      </c>
      <c r="M34" s="135">
        <v>2</v>
      </c>
      <c r="N34" s="135">
        <v>0</v>
      </c>
      <c r="O34" s="135">
        <v>26</v>
      </c>
      <c r="P34" s="135">
        <v>0</v>
      </c>
      <c r="Q34" s="142">
        <f t="shared" si="9"/>
        <v>0</v>
      </c>
      <c r="R34" s="135">
        <v>1</v>
      </c>
      <c r="S34" s="143">
        <f t="shared" si="10"/>
        <v>2.941176470588235</v>
      </c>
      <c r="T34" s="144">
        <f t="shared" si="11"/>
        <v>2.941176470588235</v>
      </c>
      <c r="U34" s="145">
        <f t="shared" si="2"/>
        <v>0.2127659574468085</v>
      </c>
      <c r="V34" s="146">
        <v>2</v>
      </c>
      <c r="W34" s="147">
        <f t="shared" si="3"/>
        <v>0.2127659574468085</v>
      </c>
      <c r="X34" s="148">
        <f t="shared" si="12"/>
        <v>5.88235294117647</v>
      </c>
      <c r="Y34" s="135">
        <v>514</v>
      </c>
      <c r="Z34" s="149">
        <f t="shared" si="4"/>
        <v>54.680851063829785</v>
      </c>
      <c r="AA34" s="150">
        <v>57</v>
      </c>
      <c r="AB34" s="151">
        <v>669</v>
      </c>
      <c r="AC34" s="152">
        <f>(F34+AB34-AA34)/D34*100</f>
        <v>12.91396238974871</v>
      </c>
    </row>
    <row r="35" spans="1:29" ht="16.5" customHeight="1">
      <c r="A35" s="361" t="s">
        <v>72</v>
      </c>
      <c r="B35" s="153" t="s">
        <v>57</v>
      </c>
      <c r="C35" s="154">
        <v>4495</v>
      </c>
      <c r="D35" s="154">
        <v>1889</v>
      </c>
      <c r="E35" s="155">
        <f t="shared" si="0"/>
        <v>42.02447163515017</v>
      </c>
      <c r="F35" s="156">
        <v>371</v>
      </c>
      <c r="G35" s="157">
        <f t="shared" si="5"/>
        <v>19.640021175224987</v>
      </c>
      <c r="H35" s="154">
        <v>8</v>
      </c>
      <c r="I35" s="158">
        <f t="shared" si="6"/>
        <v>2.15633423180593</v>
      </c>
      <c r="J35" s="159">
        <f t="shared" si="7"/>
        <v>8</v>
      </c>
      <c r="K35" s="160">
        <f t="shared" si="8"/>
        <v>100</v>
      </c>
      <c r="L35" s="154">
        <v>2</v>
      </c>
      <c r="M35" s="154">
        <v>0</v>
      </c>
      <c r="N35" s="154">
        <v>0</v>
      </c>
      <c r="O35" s="154">
        <v>6</v>
      </c>
      <c r="P35" s="154">
        <v>0</v>
      </c>
      <c r="Q35" s="162">
        <f t="shared" si="9"/>
        <v>0</v>
      </c>
      <c r="R35" s="154">
        <v>0</v>
      </c>
      <c r="S35" s="163">
        <f t="shared" si="10"/>
        <v>0</v>
      </c>
      <c r="T35" s="164">
        <f t="shared" si="11"/>
        <v>0</v>
      </c>
      <c r="U35" s="165">
        <f t="shared" si="2"/>
        <v>0</v>
      </c>
      <c r="V35" s="166">
        <v>0</v>
      </c>
      <c r="W35" s="167">
        <f t="shared" si="3"/>
        <v>0</v>
      </c>
      <c r="X35" s="168">
        <f t="shared" si="12"/>
        <v>0</v>
      </c>
      <c r="Y35" s="154">
        <v>68</v>
      </c>
      <c r="Z35" s="169">
        <f t="shared" si="4"/>
        <v>18.328840970350406</v>
      </c>
      <c r="AA35" s="170">
        <v>150</v>
      </c>
      <c r="AB35" s="171"/>
      <c r="AC35" s="172"/>
    </row>
    <row r="36" spans="1:29" ht="16.5" customHeight="1" thickBot="1">
      <c r="A36" s="337"/>
      <c r="B36" s="102" t="s">
        <v>58</v>
      </c>
      <c r="C36" s="103">
        <v>3523</v>
      </c>
      <c r="D36" s="103">
        <v>1741</v>
      </c>
      <c r="E36" s="104">
        <f t="shared" si="0"/>
        <v>49.41810956571104</v>
      </c>
      <c r="F36" s="105">
        <v>285</v>
      </c>
      <c r="G36" s="106">
        <f t="shared" si="5"/>
        <v>16.36990235496841</v>
      </c>
      <c r="H36" s="103">
        <v>12</v>
      </c>
      <c r="I36" s="107">
        <f t="shared" si="6"/>
        <v>4.2105263157894735</v>
      </c>
      <c r="J36" s="108">
        <f t="shared" si="7"/>
        <v>11</v>
      </c>
      <c r="K36" s="109">
        <f t="shared" si="8"/>
        <v>91.66666666666666</v>
      </c>
      <c r="L36" s="103">
        <v>2</v>
      </c>
      <c r="M36" s="103">
        <v>2</v>
      </c>
      <c r="N36" s="103">
        <v>0</v>
      </c>
      <c r="O36" s="103">
        <v>7</v>
      </c>
      <c r="P36" s="103">
        <v>0</v>
      </c>
      <c r="Q36" s="110">
        <f t="shared" si="9"/>
        <v>0</v>
      </c>
      <c r="R36" s="103">
        <v>1</v>
      </c>
      <c r="S36" s="111">
        <f t="shared" si="10"/>
        <v>8.333333333333332</v>
      </c>
      <c r="T36" s="112">
        <f t="shared" si="11"/>
        <v>8.333333333333332</v>
      </c>
      <c r="U36" s="113">
        <f t="shared" si="2"/>
        <v>0.7017543859649122</v>
      </c>
      <c r="V36" s="114">
        <v>0</v>
      </c>
      <c r="W36" s="115">
        <f t="shared" si="3"/>
        <v>0</v>
      </c>
      <c r="X36" s="116">
        <f t="shared" si="12"/>
        <v>16.666666666666664</v>
      </c>
      <c r="Y36" s="103">
        <v>81</v>
      </c>
      <c r="Z36" s="117">
        <f t="shared" si="4"/>
        <v>28.421052631578945</v>
      </c>
      <c r="AA36" s="118">
        <v>13</v>
      </c>
      <c r="AB36" s="173">
        <v>206</v>
      </c>
      <c r="AC36" s="81">
        <f>(F36+AB36-AA36)/D36*100</f>
        <v>27.455485353245262</v>
      </c>
    </row>
    <row r="37" spans="1:29" ht="16.5" customHeight="1">
      <c r="A37" s="363" t="s">
        <v>73</v>
      </c>
      <c r="B37" s="51" t="s">
        <v>57</v>
      </c>
      <c r="C37" s="120">
        <f>SUM(C33,C35)</f>
        <v>8795</v>
      </c>
      <c r="D37" s="120">
        <f>SUM(D33,D35)</f>
        <v>3495</v>
      </c>
      <c r="E37" s="53">
        <f t="shared" si="0"/>
        <v>39.738487777146105</v>
      </c>
      <c r="F37" s="121">
        <f>SUM(F33,F35)</f>
        <v>2346</v>
      </c>
      <c r="G37" s="54">
        <f t="shared" si="5"/>
        <v>67.12446351931331</v>
      </c>
      <c r="H37" s="120">
        <f>SUM(H33,H35)</f>
        <v>37</v>
      </c>
      <c r="I37" s="55">
        <f t="shared" si="6"/>
        <v>1.577152600170503</v>
      </c>
      <c r="J37" s="56">
        <f t="shared" si="7"/>
        <v>34</v>
      </c>
      <c r="K37" s="57">
        <f t="shared" si="8"/>
        <v>91.8918918918919</v>
      </c>
      <c r="L37" s="120">
        <f aca="true" t="shared" si="15" ref="L37:P38">SUM(L33,L35)</f>
        <v>12</v>
      </c>
      <c r="M37" s="120">
        <f t="shared" si="15"/>
        <v>3</v>
      </c>
      <c r="N37" s="120">
        <f t="shared" si="15"/>
        <v>0</v>
      </c>
      <c r="O37" s="120">
        <f t="shared" si="15"/>
        <v>19</v>
      </c>
      <c r="P37" s="120">
        <f t="shared" si="15"/>
        <v>0</v>
      </c>
      <c r="Q37" s="122">
        <f t="shared" si="9"/>
        <v>0</v>
      </c>
      <c r="R37" s="120">
        <f>SUM(R33,R35)</f>
        <v>3</v>
      </c>
      <c r="S37" s="123">
        <f t="shared" si="10"/>
        <v>8.108108108108109</v>
      </c>
      <c r="T37" s="124">
        <f t="shared" si="11"/>
        <v>8.108108108108109</v>
      </c>
      <c r="U37" s="61">
        <f t="shared" si="2"/>
        <v>0.1278772378516624</v>
      </c>
      <c r="V37" s="125">
        <f>SUM(V33,V35)</f>
        <v>3</v>
      </c>
      <c r="W37" s="62">
        <f t="shared" si="3"/>
        <v>0.1278772378516624</v>
      </c>
      <c r="X37" s="63">
        <f t="shared" si="12"/>
        <v>8.108108108108109</v>
      </c>
      <c r="Y37" s="120">
        <f>SUM(Y33,Y35)</f>
        <v>203</v>
      </c>
      <c r="Z37" s="64">
        <f t="shared" si="4"/>
        <v>8.653026427962489</v>
      </c>
      <c r="AA37" s="126">
        <f>SUM(AA33,AA35)</f>
        <v>236</v>
      </c>
      <c r="AB37" s="65"/>
      <c r="AC37" s="127"/>
    </row>
    <row r="38" spans="1:29" ht="16.5" customHeight="1" thickBot="1">
      <c r="A38" s="364"/>
      <c r="B38" s="67" t="s">
        <v>58</v>
      </c>
      <c r="C38" s="128">
        <f>SUM(C34,C36)</f>
        <v>22994</v>
      </c>
      <c r="D38" s="128">
        <f>SUM(D34,D36)</f>
        <v>13759</v>
      </c>
      <c r="E38" s="69">
        <f t="shared" si="0"/>
        <v>59.8373488736192</v>
      </c>
      <c r="F38" s="129">
        <f>SUM(F34,F36)</f>
        <v>1225</v>
      </c>
      <c r="G38" s="70">
        <f t="shared" si="5"/>
        <v>8.903263318555126</v>
      </c>
      <c r="H38" s="128">
        <f>SUM(H34,H36)</f>
        <v>46</v>
      </c>
      <c r="I38" s="71">
        <f t="shared" si="6"/>
        <v>3.7551020408163263</v>
      </c>
      <c r="J38" s="72">
        <f t="shared" si="7"/>
        <v>44</v>
      </c>
      <c r="K38" s="73">
        <f t="shared" si="8"/>
        <v>95.65217391304348</v>
      </c>
      <c r="L38" s="128">
        <f t="shared" si="15"/>
        <v>7</v>
      </c>
      <c r="M38" s="128">
        <f t="shared" si="15"/>
        <v>4</v>
      </c>
      <c r="N38" s="128">
        <f t="shared" si="15"/>
        <v>0</v>
      </c>
      <c r="O38" s="128">
        <f t="shared" si="15"/>
        <v>33</v>
      </c>
      <c r="P38" s="128">
        <f t="shared" si="15"/>
        <v>0</v>
      </c>
      <c r="Q38" s="74">
        <f t="shared" si="9"/>
        <v>0</v>
      </c>
      <c r="R38" s="128">
        <f>SUM(R34,R36)</f>
        <v>2</v>
      </c>
      <c r="S38" s="75">
        <f t="shared" si="10"/>
        <v>4.3478260869565215</v>
      </c>
      <c r="T38" s="76">
        <f t="shared" si="11"/>
        <v>4.3478260869565215</v>
      </c>
      <c r="U38" s="77">
        <f t="shared" si="2"/>
        <v>0.326530612244898</v>
      </c>
      <c r="V38" s="130">
        <f>SUM(V34,V36)</f>
        <v>2</v>
      </c>
      <c r="W38" s="78">
        <f t="shared" si="3"/>
        <v>0.163265306122449</v>
      </c>
      <c r="X38" s="79">
        <f t="shared" si="12"/>
        <v>8.695652173913043</v>
      </c>
      <c r="Y38" s="128">
        <f>SUM(Y34,Y36)</f>
        <v>595</v>
      </c>
      <c r="Z38" s="80">
        <f t="shared" si="4"/>
        <v>48.57142857142857</v>
      </c>
      <c r="AA38" s="131">
        <f>SUM(AA34,AA36)</f>
        <v>70</v>
      </c>
      <c r="AB38" s="68">
        <v>875</v>
      </c>
      <c r="AC38" s="132">
        <f>(F38+AB38-AA38)/D38*100</f>
        <v>14.75397921360564</v>
      </c>
    </row>
    <row r="39" spans="1:29" ht="16.5" customHeight="1">
      <c r="A39" s="359" t="s">
        <v>74</v>
      </c>
      <c r="B39" s="83" t="s">
        <v>57</v>
      </c>
      <c r="C39" s="84">
        <v>21731</v>
      </c>
      <c r="D39" s="84">
        <v>13699</v>
      </c>
      <c r="E39" s="85">
        <f t="shared" si="0"/>
        <v>63.03897657723989</v>
      </c>
      <c r="F39" s="86">
        <v>576</v>
      </c>
      <c r="G39" s="87">
        <f t="shared" si="5"/>
        <v>4.204686473465216</v>
      </c>
      <c r="H39" s="84">
        <v>12</v>
      </c>
      <c r="I39" s="88">
        <f t="shared" si="6"/>
        <v>2.083333333333333</v>
      </c>
      <c r="J39" s="89">
        <f t="shared" si="7"/>
        <v>11</v>
      </c>
      <c r="K39" s="90">
        <f t="shared" si="8"/>
        <v>91.66666666666666</v>
      </c>
      <c r="L39" s="84">
        <v>4</v>
      </c>
      <c r="M39" s="84">
        <v>0</v>
      </c>
      <c r="N39" s="84">
        <v>0</v>
      </c>
      <c r="O39" s="84">
        <v>7</v>
      </c>
      <c r="P39" s="84">
        <v>0</v>
      </c>
      <c r="Q39" s="91">
        <f t="shared" si="9"/>
        <v>0</v>
      </c>
      <c r="R39" s="84">
        <v>1</v>
      </c>
      <c r="S39" s="92">
        <f t="shared" si="10"/>
        <v>8.333333333333332</v>
      </c>
      <c r="T39" s="93">
        <f t="shared" si="11"/>
        <v>8.333333333333332</v>
      </c>
      <c r="U39" s="94">
        <f t="shared" si="2"/>
        <v>0</v>
      </c>
      <c r="V39" s="95">
        <v>0</v>
      </c>
      <c r="W39" s="96">
        <f t="shared" si="3"/>
        <v>0</v>
      </c>
      <c r="X39" s="97">
        <f t="shared" si="12"/>
        <v>0</v>
      </c>
      <c r="Y39" s="84">
        <v>99</v>
      </c>
      <c r="Z39" s="98">
        <f t="shared" si="4"/>
        <v>17.1875</v>
      </c>
      <c r="AA39" s="99">
        <v>381</v>
      </c>
      <c r="AB39" s="133"/>
      <c r="AC39" s="101"/>
    </row>
    <row r="40" spans="1:29" ht="16.5" customHeight="1">
      <c r="A40" s="360"/>
      <c r="B40" s="134" t="s">
        <v>58</v>
      </c>
      <c r="C40" s="135">
        <v>18702</v>
      </c>
      <c r="D40" s="135">
        <v>12589</v>
      </c>
      <c r="E40" s="136">
        <f t="shared" si="0"/>
        <v>67.31365629344455</v>
      </c>
      <c r="F40" s="137">
        <v>1021</v>
      </c>
      <c r="G40" s="138">
        <f t="shared" si="5"/>
        <v>8.110254984510288</v>
      </c>
      <c r="H40" s="135">
        <v>54</v>
      </c>
      <c r="I40" s="139">
        <f t="shared" si="6"/>
        <v>5.288932419196866</v>
      </c>
      <c r="J40" s="140">
        <f t="shared" si="7"/>
        <v>44</v>
      </c>
      <c r="K40" s="141">
        <f t="shared" si="8"/>
        <v>81.48148148148148</v>
      </c>
      <c r="L40" s="135">
        <v>12</v>
      </c>
      <c r="M40" s="135">
        <v>0</v>
      </c>
      <c r="N40" s="135">
        <v>0</v>
      </c>
      <c r="O40" s="135">
        <v>32</v>
      </c>
      <c r="P40" s="135">
        <v>1</v>
      </c>
      <c r="Q40" s="142">
        <f t="shared" si="9"/>
        <v>1.8518518518518516</v>
      </c>
      <c r="R40" s="135">
        <v>9</v>
      </c>
      <c r="S40" s="143">
        <f t="shared" si="10"/>
        <v>16.666666666666664</v>
      </c>
      <c r="T40" s="144">
        <f t="shared" si="11"/>
        <v>18.51851851851852</v>
      </c>
      <c r="U40" s="145">
        <f t="shared" si="2"/>
        <v>0</v>
      </c>
      <c r="V40" s="146">
        <v>0</v>
      </c>
      <c r="W40" s="147">
        <f t="shared" si="3"/>
        <v>0</v>
      </c>
      <c r="X40" s="148">
        <f t="shared" si="12"/>
        <v>0</v>
      </c>
      <c r="Y40" s="135">
        <v>555</v>
      </c>
      <c r="Z40" s="149">
        <f t="shared" si="4"/>
        <v>54.35847208619001</v>
      </c>
      <c r="AA40" s="150">
        <v>353</v>
      </c>
      <c r="AB40" s="151">
        <v>498</v>
      </c>
      <c r="AC40" s="152">
        <f>(F40+AB40-AA40)/D40*100</f>
        <v>9.262054174279132</v>
      </c>
    </row>
    <row r="41" spans="1:29" ht="16.5" customHeight="1">
      <c r="A41" s="361" t="s">
        <v>75</v>
      </c>
      <c r="B41" s="153" t="s">
        <v>57</v>
      </c>
      <c r="C41" s="154">
        <v>17822</v>
      </c>
      <c r="D41" s="154">
        <v>8511</v>
      </c>
      <c r="E41" s="155">
        <f t="shared" si="0"/>
        <v>47.755582987319045</v>
      </c>
      <c r="F41" s="156">
        <v>426</v>
      </c>
      <c r="G41" s="157">
        <f t="shared" si="5"/>
        <v>5.0052872752908</v>
      </c>
      <c r="H41" s="154">
        <v>67</v>
      </c>
      <c r="I41" s="158">
        <f t="shared" si="6"/>
        <v>15.727699530516432</v>
      </c>
      <c r="J41" s="159">
        <f t="shared" si="7"/>
        <v>64</v>
      </c>
      <c r="K41" s="160">
        <f t="shared" si="8"/>
        <v>95.52238805970148</v>
      </c>
      <c r="L41" s="154">
        <v>34</v>
      </c>
      <c r="M41" s="154">
        <v>0</v>
      </c>
      <c r="N41" s="154">
        <v>0</v>
      </c>
      <c r="O41" s="154">
        <v>30</v>
      </c>
      <c r="P41" s="154">
        <v>0</v>
      </c>
      <c r="Q41" s="162">
        <f t="shared" si="9"/>
        <v>0</v>
      </c>
      <c r="R41" s="154">
        <v>3</v>
      </c>
      <c r="S41" s="163">
        <f t="shared" si="10"/>
        <v>4.477611940298507</v>
      </c>
      <c r="T41" s="164">
        <f t="shared" si="11"/>
        <v>4.477611940298507</v>
      </c>
      <c r="U41" s="165">
        <f t="shared" si="2"/>
        <v>0</v>
      </c>
      <c r="V41" s="166">
        <v>0</v>
      </c>
      <c r="W41" s="167">
        <f t="shared" si="3"/>
        <v>0</v>
      </c>
      <c r="X41" s="168">
        <f t="shared" si="12"/>
        <v>0</v>
      </c>
      <c r="Y41" s="154">
        <v>79</v>
      </c>
      <c r="Z41" s="169">
        <f t="shared" si="4"/>
        <v>18.544600938967136</v>
      </c>
      <c r="AA41" s="170">
        <v>294</v>
      </c>
      <c r="AB41" s="171"/>
      <c r="AC41" s="172"/>
    </row>
    <row r="42" spans="1:29" ht="16.5" customHeight="1">
      <c r="A42" s="361"/>
      <c r="B42" s="134" t="s">
        <v>58</v>
      </c>
      <c r="C42" s="135">
        <v>15304</v>
      </c>
      <c r="D42" s="135">
        <v>7309</v>
      </c>
      <c r="E42" s="136">
        <f t="shared" si="0"/>
        <v>47.75875588081547</v>
      </c>
      <c r="F42" s="137">
        <v>1312</v>
      </c>
      <c r="G42" s="138">
        <f t="shared" si="5"/>
        <v>17.95047202079628</v>
      </c>
      <c r="H42" s="135">
        <v>165</v>
      </c>
      <c r="I42" s="139">
        <f t="shared" si="6"/>
        <v>12.576219512195122</v>
      </c>
      <c r="J42" s="140">
        <f t="shared" si="7"/>
        <v>137</v>
      </c>
      <c r="K42" s="141">
        <f t="shared" si="8"/>
        <v>83.03030303030303</v>
      </c>
      <c r="L42" s="135">
        <v>66</v>
      </c>
      <c r="M42" s="135">
        <v>2</v>
      </c>
      <c r="N42" s="135">
        <v>0</v>
      </c>
      <c r="O42" s="135">
        <v>69</v>
      </c>
      <c r="P42" s="135">
        <v>0</v>
      </c>
      <c r="Q42" s="142">
        <f t="shared" si="9"/>
        <v>0</v>
      </c>
      <c r="R42" s="135">
        <v>28</v>
      </c>
      <c r="S42" s="143">
        <f t="shared" si="10"/>
        <v>16.969696969696972</v>
      </c>
      <c r="T42" s="144">
        <f t="shared" si="11"/>
        <v>16.969696969696972</v>
      </c>
      <c r="U42" s="145">
        <f t="shared" si="2"/>
        <v>0.1524390243902439</v>
      </c>
      <c r="V42" s="146">
        <v>2</v>
      </c>
      <c r="W42" s="147">
        <f t="shared" si="3"/>
        <v>0.1524390243902439</v>
      </c>
      <c r="X42" s="148">
        <f t="shared" si="12"/>
        <v>1.2121212121212122</v>
      </c>
      <c r="Y42" s="135">
        <v>419</v>
      </c>
      <c r="Z42" s="149">
        <f t="shared" si="4"/>
        <v>31.935975609756095</v>
      </c>
      <c r="AA42" s="150">
        <v>522</v>
      </c>
      <c r="AB42" s="151">
        <v>443</v>
      </c>
      <c r="AC42" s="152">
        <f>(F42+AB42-AA42)/D42*100</f>
        <v>16.86961280612943</v>
      </c>
    </row>
    <row r="43" spans="1:29" ht="16.5" customHeight="1">
      <c r="A43" s="361" t="s">
        <v>76</v>
      </c>
      <c r="B43" s="153" t="s">
        <v>57</v>
      </c>
      <c r="C43" s="154">
        <v>14309</v>
      </c>
      <c r="D43" s="154">
        <v>8325</v>
      </c>
      <c r="E43" s="155">
        <f t="shared" si="0"/>
        <v>58.18016632888392</v>
      </c>
      <c r="F43" s="156">
        <v>491</v>
      </c>
      <c r="G43" s="157">
        <f t="shared" si="5"/>
        <v>5.897897897897898</v>
      </c>
      <c r="H43" s="154">
        <v>34</v>
      </c>
      <c r="I43" s="158">
        <f t="shared" si="6"/>
        <v>6.924643584521386</v>
      </c>
      <c r="J43" s="159">
        <f>SUM(L43:O43)</f>
        <v>34</v>
      </c>
      <c r="K43" s="160">
        <f t="shared" si="8"/>
        <v>100</v>
      </c>
      <c r="L43" s="154">
        <v>18</v>
      </c>
      <c r="M43" s="154">
        <v>0</v>
      </c>
      <c r="N43" s="154">
        <v>0</v>
      </c>
      <c r="O43" s="154">
        <v>16</v>
      </c>
      <c r="P43" s="154">
        <v>0</v>
      </c>
      <c r="Q43" s="162">
        <f t="shared" si="9"/>
        <v>0</v>
      </c>
      <c r="R43" s="154">
        <v>0</v>
      </c>
      <c r="S43" s="163">
        <f t="shared" si="10"/>
        <v>0</v>
      </c>
      <c r="T43" s="164">
        <f t="shared" si="11"/>
        <v>0</v>
      </c>
      <c r="U43" s="165">
        <f t="shared" si="2"/>
        <v>0</v>
      </c>
      <c r="V43" s="166">
        <v>0</v>
      </c>
      <c r="W43" s="167">
        <f t="shared" si="3"/>
        <v>0</v>
      </c>
      <c r="X43" s="168">
        <f t="shared" si="12"/>
        <v>0</v>
      </c>
      <c r="Y43" s="154">
        <v>197</v>
      </c>
      <c r="Z43" s="169">
        <f t="shared" si="4"/>
        <v>40.122199592668025</v>
      </c>
      <c r="AA43" s="170">
        <v>174</v>
      </c>
      <c r="AB43" s="171"/>
      <c r="AC43" s="172"/>
    </row>
    <row r="44" spans="1:29" ht="16.5" customHeight="1">
      <c r="A44" s="361"/>
      <c r="B44" s="134" t="s">
        <v>58</v>
      </c>
      <c r="C44" s="135">
        <v>12130</v>
      </c>
      <c r="D44" s="135">
        <v>7545</v>
      </c>
      <c r="E44" s="136">
        <f t="shared" si="0"/>
        <v>62.20115416323166</v>
      </c>
      <c r="F44" s="137">
        <v>1421</v>
      </c>
      <c r="G44" s="138">
        <f t="shared" si="5"/>
        <v>18.833664678595095</v>
      </c>
      <c r="H44" s="135">
        <v>42</v>
      </c>
      <c r="I44" s="139">
        <f t="shared" si="6"/>
        <v>2.955665024630542</v>
      </c>
      <c r="J44" s="140">
        <f t="shared" si="7"/>
        <v>36</v>
      </c>
      <c r="K44" s="141">
        <f t="shared" si="8"/>
        <v>85.71428571428571</v>
      </c>
      <c r="L44" s="135">
        <v>12</v>
      </c>
      <c r="M44" s="135">
        <v>2</v>
      </c>
      <c r="N44" s="135">
        <v>0</v>
      </c>
      <c r="O44" s="135">
        <v>22</v>
      </c>
      <c r="P44" s="135">
        <v>5</v>
      </c>
      <c r="Q44" s="142">
        <f t="shared" si="9"/>
        <v>11.904761904761903</v>
      </c>
      <c r="R44" s="135">
        <v>1</v>
      </c>
      <c r="S44" s="143">
        <f t="shared" si="10"/>
        <v>2.380952380952381</v>
      </c>
      <c r="T44" s="144">
        <f t="shared" si="11"/>
        <v>14.285714285714285</v>
      </c>
      <c r="U44" s="145">
        <f t="shared" si="2"/>
        <v>0.14074595355383532</v>
      </c>
      <c r="V44" s="146">
        <v>2</v>
      </c>
      <c r="W44" s="147">
        <f t="shared" si="3"/>
        <v>0.14074595355383532</v>
      </c>
      <c r="X44" s="148">
        <f t="shared" si="12"/>
        <v>4.761904761904762</v>
      </c>
      <c r="Y44" s="135">
        <v>479</v>
      </c>
      <c r="Z44" s="149">
        <f t="shared" si="4"/>
        <v>33.70865587614356</v>
      </c>
      <c r="AA44" s="150">
        <v>682</v>
      </c>
      <c r="AB44" s="151">
        <v>1094</v>
      </c>
      <c r="AC44" s="152">
        <f>(F44+AB44-AA44)/D44*100</f>
        <v>24.294234592445328</v>
      </c>
    </row>
    <row r="45" spans="1:29" ht="16.5" customHeight="1">
      <c r="A45" s="361" t="s">
        <v>77</v>
      </c>
      <c r="B45" s="153" t="s">
        <v>57</v>
      </c>
      <c r="C45" s="154">
        <v>4168</v>
      </c>
      <c r="D45" s="154">
        <v>1452</v>
      </c>
      <c r="E45" s="155">
        <f t="shared" si="0"/>
        <v>34.83685220729367</v>
      </c>
      <c r="F45" s="156">
        <v>269</v>
      </c>
      <c r="G45" s="157">
        <f t="shared" si="5"/>
        <v>18.52617079889807</v>
      </c>
      <c r="H45" s="154">
        <v>4</v>
      </c>
      <c r="I45" s="158">
        <f t="shared" si="6"/>
        <v>1.486988847583643</v>
      </c>
      <c r="J45" s="159">
        <f t="shared" si="7"/>
        <v>4</v>
      </c>
      <c r="K45" s="160">
        <f t="shared" si="8"/>
        <v>100</v>
      </c>
      <c r="L45" s="154">
        <v>2</v>
      </c>
      <c r="M45" s="154">
        <v>1</v>
      </c>
      <c r="N45" s="154">
        <v>0</v>
      </c>
      <c r="O45" s="154">
        <v>1</v>
      </c>
      <c r="P45" s="154">
        <v>0</v>
      </c>
      <c r="Q45" s="162">
        <f t="shared" si="9"/>
        <v>0</v>
      </c>
      <c r="R45" s="154">
        <v>0</v>
      </c>
      <c r="S45" s="163">
        <f t="shared" si="10"/>
        <v>0</v>
      </c>
      <c r="T45" s="164">
        <f t="shared" si="11"/>
        <v>0</v>
      </c>
      <c r="U45" s="165">
        <f t="shared" si="2"/>
        <v>0.37174721189591076</v>
      </c>
      <c r="V45" s="166">
        <v>1</v>
      </c>
      <c r="W45" s="167">
        <f t="shared" si="3"/>
        <v>0.37174721189591076</v>
      </c>
      <c r="X45" s="168">
        <f t="shared" si="12"/>
        <v>25</v>
      </c>
      <c r="Y45" s="154">
        <v>54</v>
      </c>
      <c r="Z45" s="169">
        <f t="shared" si="4"/>
        <v>20.074349442379184</v>
      </c>
      <c r="AA45" s="170">
        <v>180</v>
      </c>
      <c r="AB45" s="171"/>
      <c r="AC45" s="172"/>
    </row>
    <row r="46" spans="1:29" ht="16.5" customHeight="1">
      <c r="A46" s="361"/>
      <c r="B46" s="134" t="s">
        <v>58</v>
      </c>
      <c r="C46" s="135">
        <v>3435</v>
      </c>
      <c r="D46" s="135">
        <v>1237</v>
      </c>
      <c r="E46" s="136">
        <f t="shared" si="0"/>
        <v>36.01164483260553</v>
      </c>
      <c r="F46" s="137">
        <v>508</v>
      </c>
      <c r="G46" s="138">
        <f t="shared" si="5"/>
        <v>41.06709781729992</v>
      </c>
      <c r="H46" s="135">
        <v>9</v>
      </c>
      <c r="I46" s="139">
        <f t="shared" si="6"/>
        <v>1.7716535433070866</v>
      </c>
      <c r="J46" s="140">
        <f t="shared" si="7"/>
        <v>9</v>
      </c>
      <c r="K46" s="141">
        <f t="shared" si="8"/>
        <v>100</v>
      </c>
      <c r="L46" s="135">
        <v>3</v>
      </c>
      <c r="M46" s="135">
        <v>0</v>
      </c>
      <c r="N46" s="135">
        <v>0</v>
      </c>
      <c r="O46" s="135">
        <v>6</v>
      </c>
      <c r="P46" s="135">
        <v>0</v>
      </c>
      <c r="Q46" s="142">
        <f t="shared" si="9"/>
        <v>0</v>
      </c>
      <c r="R46" s="135">
        <v>0</v>
      </c>
      <c r="S46" s="143">
        <f t="shared" si="10"/>
        <v>0</v>
      </c>
      <c r="T46" s="144">
        <f t="shared" si="11"/>
        <v>0</v>
      </c>
      <c r="U46" s="145">
        <f t="shared" si="2"/>
        <v>0</v>
      </c>
      <c r="V46" s="146">
        <v>0</v>
      </c>
      <c r="W46" s="147">
        <f t="shared" si="3"/>
        <v>0</v>
      </c>
      <c r="X46" s="148">
        <f t="shared" si="12"/>
        <v>0</v>
      </c>
      <c r="Y46" s="135">
        <v>89</v>
      </c>
      <c r="Z46" s="149">
        <f t="shared" si="4"/>
        <v>17.519685039370078</v>
      </c>
      <c r="AA46" s="150">
        <v>358</v>
      </c>
      <c r="AB46" s="151">
        <v>454</v>
      </c>
      <c r="AC46" s="152">
        <f>(F46+AB46-AA46)/D46*100</f>
        <v>48.82780921584479</v>
      </c>
    </row>
    <row r="47" spans="1:29" ht="16.5" customHeight="1">
      <c r="A47" s="361" t="s">
        <v>78</v>
      </c>
      <c r="B47" s="153" t="s">
        <v>57</v>
      </c>
      <c r="C47" s="154">
        <v>6338</v>
      </c>
      <c r="D47" s="154">
        <v>3585</v>
      </c>
      <c r="E47" s="155">
        <f t="shared" si="0"/>
        <v>56.563584727043235</v>
      </c>
      <c r="F47" s="156">
        <v>506</v>
      </c>
      <c r="G47" s="157">
        <f t="shared" si="5"/>
        <v>14.114365411436541</v>
      </c>
      <c r="H47" s="154">
        <v>17</v>
      </c>
      <c r="I47" s="158">
        <f t="shared" si="6"/>
        <v>3.3596837944664033</v>
      </c>
      <c r="J47" s="159">
        <f t="shared" si="7"/>
        <v>0</v>
      </c>
      <c r="K47" s="160">
        <f t="shared" si="8"/>
        <v>0</v>
      </c>
      <c r="L47" s="154">
        <v>0</v>
      </c>
      <c r="M47" s="154">
        <v>0</v>
      </c>
      <c r="N47" s="154">
        <v>0</v>
      </c>
      <c r="O47" s="154">
        <v>0</v>
      </c>
      <c r="P47" s="154">
        <v>17</v>
      </c>
      <c r="Q47" s="162">
        <f t="shared" si="9"/>
        <v>100</v>
      </c>
      <c r="R47" s="154">
        <v>0</v>
      </c>
      <c r="S47" s="163">
        <f t="shared" si="10"/>
        <v>0</v>
      </c>
      <c r="T47" s="164">
        <f t="shared" si="11"/>
        <v>100</v>
      </c>
      <c r="U47" s="165">
        <f t="shared" si="2"/>
        <v>0</v>
      </c>
      <c r="V47" s="166">
        <v>0</v>
      </c>
      <c r="W47" s="167">
        <f t="shared" si="3"/>
        <v>0</v>
      </c>
      <c r="X47" s="168">
        <f t="shared" si="12"/>
        <v>0</v>
      </c>
      <c r="Y47" s="154">
        <v>136</v>
      </c>
      <c r="Z47" s="169">
        <f t="shared" si="4"/>
        <v>26.877470355731226</v>
      </c>
      <c r="AA47" s="170">
        <v>302</v>
      </c>
      <c r="AB47" s="171"/>
      <c r="AC47" s="172"/>
    </row>
    <row r="48" spans="1:29" ht="16.5" customHeight="1" thickBot="1">
      <c r="A48" s="337"/>
      <c r="B48" s="102" t="s">
        <v>58</v>
      </c>
      <c r="C48" s="103">
        <v>5515</v>
      </c>
      <c r="D48" s="103">
        <v>3370</v>
      </c>
      <c r="E48" s="104">
        <f t="shared" si="0"/>
        <v>61.106074342701724</v>
      </c>
      <c r="F48" s="105">
        <v>672</v>
      </c>
      <c r="G48" s="106">
        <f t="shared" si="5"/>
        <v>19.940652818991097</v>
      </c>
      <c r="H48" s="103">
        <v>90</v>
      </c>
      <c r="I48" s="107">
        <f t="shared" si="6"/>
        <v>13.392857142857142</v>
      </c>
      <c r="J48" s="108">
        <f t="shared" si="7"/>
        <v>0</v>
      </c>
      <c r="K48" s="109">
        <f t="shared" si="8"/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90</v>
      </c>
      <c r="Q48" s="110">
        <f t="shared" si="9"/>
        <v>100</v>
      </c>
      <c r="R48" s="103">
        <v>0</v>
      </c>
      <c r="S48" s="111">
        <f t="shared" si="10"/>
        <v>0</v>
      </c>
      <c r="T48" s="112">
        <f t="shared" si="11"/>
        <v>100</v>
      </c>
      <c r="U48" s="113">
        <f t="shared" si="2"/>
        <v>0</v>
      </c>
      <c r="V48" s="114">
        <v>0</v>
      </c>
      <c r="W48" s="115">
        <f t="shared" si="3"/>
        <v>0</v>
      </c>
      <c r="X48" s="116">
        <f t="shared" si="12"/>
        <v>0</v>
      </c>
      <c r="Y48" s="103">
        <v>156</v>
      </c>
      <c r="Z48" s="117">
        <f t="shared" si="4"/>
        <v>23.214285714285715</v>
      </c>
      <c r="AA48" s="118">
        <v>410</v>
      </c>
      <c r="AB48" s="173">
        <v>211</v>
      </c>
      <c r="AC48" s="81">
        <f>(F48+AB48-AA48)/D48*100</f>
        <v>14.03560830860534</v>
      </c>
    </row>
    <row r="49" spans="1:29" ht="16.5" customHeight="1">
      <c r="A49" s="363" t="s">
        <v>79</v>
      </c>
      <c r="B49" s="51" t="s">
        <v>57</v>
      </c>
      <c r="C49" s="120">
        <f>SUM(C39,C41,C43,C45,C47)</f>
        <v>64368</v>
      </c>
      <c r="D49" s="120">
        <f>SUM(D39,D41,D43,D45,D47)</f>
        <v>35572</v>
      </c>
      <c r="E49" s="53">
        <f t="shared" si="0"/>
        <v>55.26348496147154</v>
      </c>
      <c r="F49" s="121">
        <f>SUM(F39,F41,F43,F45,F47)</f>
        <v>2268</v>
      </c>
      <c r="G49" s="54">
        <f t="shared" si="5"/>
        <v>6.375801191948724</v>
      </c>
      <c r="H49" s="120">
        <f>SUM(H39,H41,H43,H45,H47)</f>
        <v>134</v>
      </c>
      <c r="I49" s="55">
        <f t="shared" si="6"/>
        <v>5.908289241622574</v>
      </c>
      <c r="J49" s="56">
        <f t="shared" si="7"/>
        <v>113</v>
      </c>
      <c r="K49" s="57">
        <f t="shared" si="8"/>
        <v>84.32835820895522</v>
      </c>
      <c r="L49" s="120">
        <f aca="true" t="shared" si="16" ref="L49:P50">SUM(L39,L41,L43,L45,L47)</f>
        <v>58</v>
      </c>
      <c r="M49" s="120">
        <f t="shared" si="16"/>
        <v>1</v>
      </c>
      <c r="N49" s="120">
        <f t="shared" si="16"/>
        <v>0</v>
      </c>
      <c r="O49" s="120">
        <f t="shared" si="16"/>
        <v>54</v>
      </c>
      <c r="P49" s="120">
        <f t="shared" si="16"/>
        <v>17</v>
      </c>
      <c r="Q49" s="122">
        <f t="shared" si="9"/>
        <v>12.686567164179104</v>
      </c>
      <c r="R49" s="120">
        <f>SUM(R39,R41,R43,R45,R47)</f>
        <v>4</v>
      </c>
      <c r="S49" s="123">
        <f t="shared" si="10"/>
        <v>2.9850746268656714</v>
      </c>
      <c r="T49" s="124">
        <f t="shared" si="11"/>
        <v>15.671641791044777</v>
      </c>
      <c r="U49" s="61">
        <f t="shared" si="2"/>
        <v>0.04409171075837742</v>
      </c>
      <c r="V49" s="125">
        <f>SUM(V39,V41,V43,V45,V47)</f>
        <v>1</v>
      </c>
      <c r="W49" s="62">
        <f t="shared" si="3"/>
        <v>0.04409171075837742</v>
      </c>
      <c r="X49" s="63">
        <f t="shared" si="12"/>
        <v>0.7462686567164178</v>
      </c>
      <c r="Y49" s="120">
        <f>SUM(Y39,Y41,Y43,Y45,Y47)</f>
        <v>565</v>
      </c>
      <c r="Z49" s="64">
        <f t="shared" si="4"/>
        <v>24.911816578483243</v>
      </c>
      <c r="AA49" s="126">
        <f>SUM(AA39,AA41,AA43,AA45,AA47)</f>
        <v>1331</v>
      </c>
      <c r="AB49" s="65"/>
      <c r="AC49" s="127"/>
    </row>
    <row r="50" spans="1:29" ht="16.5" customHeight="1" thickBot="1">
      <c r="A50" s="364"/>
      <c r="B50" s="67" t="s">
        <v>58</v>
      </c>
      <c r="C50" s="128">
        <f>SUM(C40,C42,C44,C46,C48)</f>
        <v>55086</v>
      </c>
      <c r="D50" s="128">
        <f>SUM(D40,D42,D44,D46,D48)</f>
        <v>32050</v>
      </c>
      <c r="E50" s="69">
        <f t="shared" si="0"/>
        <v>58.18175216933522</v>
      </c>
      <c r="F50" s="129">
        <f>SUM(F40,F42,F44,F46,F48)</f>
        <v>4934</v>
      </c>
      <c r="G50" s="70">
        <f t="shared" si="5"/>
        <v>15.394695787831514</v>
      </c>
      <c r="H50" s="128">
        <f>SUM(H40,H42,H44,H46,H48)</f>
        <v>360</v>
      </c>
      <c r="I50" s="71">
        <f t="shared" si="6"/>
        <v>7.29631130928253</v>
      </c>
      <c r="J50" s="72">
        <f t="shared" si="7"/>
        <v>226</v>
      </c>
      <c r="K50" s="73">
        <f t="shared" si="8"/>
        <v>62.77777777777778</v>
      </c>
      <c r="L50" s="128">
        <f t="shared" si="16"/>
        <v>93</v>
      </c>
      <c r="M50" s="128">
        <f t="shared" si="16"/>
        <v>4</v>
      </c>
      <c r="N50" s="128">
        <f t="shared" si="16"/>
        <v>0</v>
      </c>
      <c r="O50" s="128">
        <f t="shared" si="16"/>
        <v>129</v>
      </c>
      <c r="P50" s="128">
        <f t="shared" si="16"/>
        <v>96</v>
      </c>
      <c r="Q50" s="74">
        <f t="shared" si="9"/>
        <v>26.666666666666668</v>
      </c>
      <c r="R50" s="128">
        <f>SUM(R40,R42,R44,R46,R48)</f>
        <v>38</v>
      </c>
      <c r="S50" s="75">
        <f t="shared" si="10"/>
        <v>10.555555555555555</v>
      </c>
      <c r="T50" s="76">
        <f t="shared" si="11"/>
        <v>37.22222222222222</v>
      </c>
      <c r="U50" s="77">
        <f t="shared" si="2"/>
        <v>0.08107012565869477</v>
      </c>
      <c r="V50" s="130">
        <f>SUM(V40,V42,V44,V46,V48)</f>
        <v>4</v>
      </c>
      <c r="W50" s="78">
        <f t="shared" si="3"/>
        <v>0.08107012565869477</v>
      </c>
      <c r="X50" s="79">
        <f t="shared" si="12"/>
        <v>1.1111111111111112</v>
      </c>
      <c r="Y50" s="128">
        <f>SUM(Y40,Y42,Y44,Y46,Y48)</f>
        <v>1698</v>
      </c>
      <c r="Z50" s="80">
        <f t="shared" si="4"/>
        <v>34.414268342115925</v>
      </c>
      <c r="AA50" s="131">
        <f>SUM(AA40,AA42,AA44,AA46,AA48)</f>
        <v>2325</v>
      </c>
      <c r="AB50" s="68">
        <v>2700</v>
      </c>
      <c r="AC50" s="132">
        <f>(F50+AB50-AA50)/D50*100</f>
        <v>16.564742589703588</v>
      </c>
    </row>
    <row r="51" spans="1:29" ht="16.5" customHeight="1">
      <c r="A51" s="336" t="s">
        <v>80</v>
      </c>
      <c r="B51" s="83" t="s">
        <v>57</v>
      </c>
      <c r="C51" s="84">
        <v>14379</v>
      </c>
      <c r="D51" s="84">
        <v>7912</v>
      </c>
      <c r="E51" s="85">
        <f t="shared" si="0"/>
        <v>55.02468878225189</v>
      </c>
      <c r="F51" s="86">
        <v>564</v>
      </c>
      <c r="G51" s="87">
        <f t="shared" si="5"/>
        <v>7.128412537917088</v>
      </c>
      <c r="H51" s="84">
        <v>8</v>
      </c>
      <c r="I51" s="88">
        <f t="shared" si="6"/>
        <v>1.4184397163120568</v>
      </c>
      <c r="J51" s="89">
        <f t="shared" si="7"/>
        <v>3</v>
      </c>
      <c r="K51" s="90">
        <f t="shared" si="8"/>
        <v>37.5</v>
      </c>
      <c r="L51" s="84">
        <v>0</v>
      </c>
      <c r="M51" s="84">
        <v>0</v>
      </c>
      <c r="N51" s="84">
        <v>0</v>
      </c>
      <c r="O51" s="84">
        <v>3</v>
      </c>
      <c r="P51" s="84">
        <v>0</v>
      </c>
      <c r="Q51" s="91">
        <f t="shared" si="9"/>
        <v>0</v>
      </c>
      <c r="R51" s="84">
        <v>5</v>
      </c>
      <c r="S51" s="92">
        <f t="shared" si="10"/>
        <v>62.5</v>
      </c>
      <c r="T51" s="93">
        <f t="shared" si="11"/>
        <v>62.5</v>
      </c>
      <c r="U51" s="94">
        <f t="shared" si="2"/>
        <v>0</v>
      </c>
      <c r="V51" s="95">
        <v>0</v>
      </c>
      <c r="W51" s="96">
        <f t="shared" si="3"/>
        <v>0</v>
      </c>
      <c r="X51" s="97">
        <f t="shared" si="12"/>
        <v>0</v>
      </c>
      <c r="Y51" s="84">
        <v>148</v>
      </c>
      <c r="Z51" s="98">
        <f t="shared" si="4"/>
        <v>26.24113475177305</v>
      </c>
      <c r="AA51" s="99">
        <v>334</v>
      </c>
      <c r="AB51" s="100"/>
      <c r="AC51" s="101"/>
    </row>
    <row r="52" spans="1:29" ht="16.5" customHeight="1" thickBot="1">
      <c r="A52" s="337"/>
      <c r="B52" s="102" t="s">
        <v>58</v>
      </c>
      <c r="C52" s="103">
        <v>12841</v>
      </c>
      <c r="D52" s="103">
        <v>7290</v>
      </c>
      <c r="E52" s="104">
        <f t="shared" si="0"/>
        <v>56.7712794953664</v>
      </c>
      <c r="F52" s="105">
        <v>1264</v>
      </c>
      <c r="G52" s="106">
        <f t="shared" si="5"/>
        <v>17.338820301783265</v>
      </c>
      <c r="H52" s="103">
        <v>34</v>
      </c>
      <c r="I52" s="107">
        <f t="shared" si="6"/>
        <v>2.689873417721519</v>
      </c>
      <c r="J52" s="108">
        <f t="shared" si="7"/>
        <v>31</v>
      </c>
      <c r="K52" s="109">
        <f t="shared" si="8"/>
        <v>91.17647058823529</v>
      </c>
      <c r="L52" s="103">
        <v>7</v>
      </c>
      <c r="M52" s="103">
        <v>0</v>
      </c>
      <c r="N52" s="103">
        <v>4</v>
      </c>
      <c r="O52" s="103">
        <v>20</v>
      </c>
      <c r="P52" s="103">
        <v>0</v>
      </c>
      <c r="Q52" s="110">
        <f t="shared" si="9"/>
        <v>0</v>
      </c>
      <c r="R52" s="103">
        <v>3</v>
      </c>
      <c r="S52" s="111">
        <f t="shared" si="10"/>
        <v>8.823529411764707</v>
      </c>
      <c r="T52" s="112">
        <f t="shared" si="11"/>
        <v>8.823529411764707</v>
      </c>
      <c r="U52" s="113">
        <f t="shared" si="2"/>
        <v>0</v>
      </c>
      <c r="V52" s="114">
        <v>0</v>
      </c>
      <c r="W52" s="115">
        <f t="shared" si="3"/>
        <v>0</v>
      </c>
      <c r="X52" s="116">
        <f t="shared" si="12"/>
        <v>0</v>
      </c>
      <c r="Y52" s="103">
        <v>397</v>
      </c>
      <c r="Z52" s="117">
        <f t="shared" si="4"/>
        <v>31.408227848101266</v>
      </c>
      <c r="AA52" s="118">
        <v>699</v>
      </c>
      <c r="AB52" s="119">
        <v>892</v>
      </c>
      <c r="AC52" s="81">
        <f>(F52+AB52-AA52)/D52*100</f>
        <v>19.986282578875173</v>
      </c>
    </row>
    <row r="53" spans="1:29" ht="16.5" customHeight="1">
      <c r="A53" s="363" t="s">
        <v>81</v>
      </c>
      <c r="B53" s="51" t="s">
        <v>57</v>
      </c>
      <c r="C53" s="120">
        <f>C51</f>
        <v>14379</v>
      </c>
      <c r="D53" s="120">
        <f>D51</f>
        <v>7912</v>
      </c>
      <c r="E53" s="53">
        <f t="shared" si="0"/>
        <v>55.02468878225189</v>
      </c>
      <c r="F53" s="121">
        <f>F51</f>
        <v>564</v>
      </c>
      <c r="G53" s="54">
        <f t="shared" si="5"/>
        <v>7.128412537917088</v>
      </c>
      <c r="H53" s="120">
        <f>H51</f>
        <v>8</v>
      </c>
      <c r="I53" s="55">
        <f t="shared" si="6"/>
        <v>1.4184397163120568</v>
      </c>
      <c r="J53" s="56">
        <f t="shared" si="7"/>
        <v>3</v>
      </c>
      <c r="K53" s="57">
        <f t="shared" si="8"/>
        <v>37.5</v>
      </c>
      <c r="L53" s="120">
        <f>L51</f>
        <v>0</v>
      </c>
      <c r="M53" s="120">
        <f>M51</f>
        <v>0</v>
      </c>
      <c r="N53" s="120">
        <f>N51</f>
        <v>0</v>
      </c>
      <c r="O53" s="120">
        <f>O51</f>
        <v>3</v>
      </c>
      <c r="P53" s="120">
        <f>P51</f>
        <v>0</v>
      </c>
      <c r="Q53" s="122">
        <f t="shared" si="9"/>
        <v>0</v>
      </c>
      <c r="R53" s="120">
        <f>R51</f>
        <v>5</v>
      </c>
      <c r="S53" s="123">
        <f t="shared" si="10"/>
        <v>62.5</v>
      </c>
      <c r="T53" s="124">
        <f t="shared" si="11"/>
        <v>62.5</v>
      </c>
      <c r="U53" s="61">
        <f t="shared" si="2"/>
        <v>0</v>
      </c>
      <c r="V53" s="125">
        <f>V51</f>
        <v>0</v>
      </c>
      <c r="W53" s="62">
        <f t="shared" si="3"/>
        <v>0</v>
      </c>
      <c r="X53" s="63">
        <f t="shared" si="12"/>
        <v>0</v>
      </c>
      <c r="Y53" s="120">
        <f>Y51</f>
        <v>148</v>
      </c>
      <c r="Z53" s="64">
        <f t="shared" si="4"/>
        <v>26.24113475177305</v>
      </c>
      <c r="AA53" s="126">
        <f>AA51</f>
        <v>334</v>
      </c>
      <c r="AB53" s="65"/>
      <c r="AC53" s="127"/>
    </row>
    <row r="54" spans="1:29" ht="16.5" customHeight="1" thickBot="1">
      <c r="A54" s="364"/>
      <c r="B54" s="67" t="s">
        <v>58</v>
      </c>
      <c r="C54" s="128">
        <f>C52</f>
        <v>12841</v>
      </c>
      <c r="D54" s="128">
        <f>D52</f>
        <v>7290</v>
      </c>
      <c r="E54" s="69">
        <f t="shared" si="0"/>
        <v>56.7712794953664</v>
      </c>
      <c r="F54" s="129">
        <f>F52</f>
        <v>1264</v>
      </c>
      <c r="G54" s="70">
        <f t="shared" si="5"/>
        <v>17.338820301783265</v>
      </c>
      <c r="H54" s="128">
        <f>H52</f>
        <v>34</v>
      </c>
      <c r="I54" s="71">
        <f t="shared" si="6"/>
        <v>2.689873417721519</v>
      </c>
      <c r="J54" s="72">
        <f t="shared" si="7"/>
        <v>31</v>
      </c>
      <c r="K54" s="73">
        <f t="shared" si="8"/>
        <v>91.17647058823529</v>
      </c>
      <c r="L54" s="128">
        <f aca="true" t="shared" si="17" ref="L54:R54">L52</f>
        <v>7</v>
      </c>
      <c r="M54" s="128">
        <f t="shared" si="17"/>
        <v>0</v>
      </c>
      <c r="N54" s="128">
        <f t="shared" si="17"/>
        <v>4</v>
      </c>
      <c r="O54" s="128">
        <f t="shared" si="17"/>
        <v>20</v>
      </c>
      <c r="P54" s="128">
        <f t="shared" si="17"/>
        <v>0</v>
      </c>
      <c r="Q54" s="74">
        <f t="shared" si="9"/>
        <v>0</v>
      </c>
      <c r="R54" s="128">
        <f t="shared" si="17"/>
        <v>3</v>
      </c>
      <c r="S54" s="75">
        <f t="shared" si="10"/>
        <v>8.823529411764707</v>
      </c>
      <c r="T54" s="76">
        <f t="shared" si="11"/>
        <v>8.823529411764707</v>
      </c>
      <c r="U54" s="77">
        <f t="shared" si="2"/>
        <v>0</v>
      </c>
      <c r="V54" s="130">
        <f>V52</f>
        <v>0</v>
      </c>
      <c r="W54" s="78">
        <f t="shared" si="3"/>
        <v>0</v>
      </c>
      <c r="X54" s="79">
        <f t="shared" si="12"/>
        <v>0</v>
      </c>
      <c r="Y54" s="128">
        <f>Y52</f>
        <v>397</v>
      </c>
      <c r="Z54" s="80">
        <f t="shared" si="4"/>
        <v>31.408227848101266</v>
      </c>
      <c r="AA54" s="131">
        <f>AA52</f>
        <v>699</v>
      </c>
      <c r="AB54" s="68">
        <v>892</v>
      </c>
      <c r="AC54" s="132">
        <f>(F54+AB54-AA54)/D54*100</f>
        <v>19.986282578875173</v>
      </c>
    </row>
    <row r="55" spans="1:29" ht="16.5" customHeight="1">
      <c r="A55" s="336" t="s">
        <v>82</v>
      </c>
      <c r="B55" s="83" t="s">
        <v>57</v>
      </c>
      <c r="C55" s="84">
        <v>14298</v>
      </c>
      <c r="D55" s="84">
        <v>8935</v>
      </c>
      <c r="E55" s="85">
        <f t="shared" si="0"/>
        <v>62.49125751853406</v>
      </c>
      <c r="F55" s="86">
        <v>525</v>
      </c>
      <c r="G55" s="87">
        <f t="shared" si="5"/>
        <v>5.875769445998881</v>
      </c>
      <c r="H55" s="84">
        <v>31</v>
      </c>
      <c r="I55" s="88">
        <f t="shared" si="6"/>
        <v>5.904761904761905</v>
      </c>
      <c r="J55" s="89">
        <f t="shared" si="7"/>
        <v>24</v>
      </c>
      <c r="K55" s="90">
        <f t="shared" si="8"/>
        <v>77.41935483870968</v>
      </c>
      <c r="L55" s="84">
        <v>8</v>
      </c>
      <c r="M55" s="84">
        <v>4</v>
      </c>
      <c r="N55" s="84">
        <v>0</v>
      </c>
      <c r="O55" s="84">
        <v>12</v>
      </c>
      <c r="P55" s="84">
        <v>7</v>
      </c>
      <c r="Q55" s="91">
        <f t="shared" si="9"/>
        <v>22.58064516129032</v>
      </c>
      <c r="R55" s="84">
        <v>0</v>
      </c>
      <c r="S55" s="92">
        <f t="shared" si="10"/>
        <v>0</v>
      </c>
      <c r="T55" s="93">
        <f t="shared" si="11"/>
        <v>22.58064516129032</v>
      </c>
      <c r="U55" s="94">
        <f t="shared" si="2"/>
        <v>0.7619047619047619</v>
      </c>
      <c r="V55" s="95">
        <v>4</v>
      </c>
      <c r="W55" s="96">
        <f t="shared" si="3"/>
        <v>0.7619047619047619</v>
      </c>
      <c r="X55" s="97">
        <f t="shared" si="12"/>
        <v>12.903225806451612</v>
      </c>
      <c r="Y55" s="84">
        <v>261</v>
      </c>
      <c r="Z55" s="98">
        <f t="shared" si="4"/>
        <v>49.714285714285715</v>
      </c>
      <c r="AA55" s="99">
        <v>342</v>
      </c>
      <c r="AB55" s="100"/>
      <c r="AC55" s="101"/>
    </row>
    <row r="56" spans="1:29" ht="16.5" customHeight="1" thickBot="1">
      <c r="A56" s="337"/>
      <c r="B56" s="102" t="s">
        <v>58</v>
      </c>
      <c r="C56" s="103">
        <v>12804</v>
      </c>
      <c r="D56" s="103">
        <v>8505</v>
      </c>
      <c r="E56" s="104">
        <f t="shared" si="0"/>
        <v>66.42455482661667</v>
      </c>
      <c r="F56" s="105">
        <v>1851</v>
      </c>
      <c r="G56" s="106">
        <f t="shared" si="5"/>
        <v>21.7636684303351</v>
      </c>
      <c r="H56" s="103">
        <v>88</v>
      </c>
      <c r="I56" s="107">
        <f t="shared" si="6"/>
        <v>4.7541869259859535</v>
      </c>
      <c r="J56" s="108">
        <f t="shared" si="7"/>
        <v>64</v>
      </c>
      <c r="K56" s="109">
        <f t="shared" si="8"/>
        <v>72.72727272727273</v>
      </c>
      <c r="L56" s="103">
        <v>27</v>
      </c>
      <c r="M56" s="103">
        <v>4</v>
      </c>
      <c r="N56" s="103">
        <v>0</v>
      </c>
      <c r="O56" s="103">
        <v>33</v>
      </c>
      <c r="P56" s="103">
        <v>24</v>
      </c>
      <c r="Q56" s="110">
        <f t="shared" si="9"/>
        <v>27.27272727272727</v>
      </c>
      <c r="R56" s="103">
        <v>0</v>
      </c>
      <c r="S56" s="111">
        <f t="shared" si="10"/>
        <v>0</v>
      </c>
      <c r="T56" s="112">
        <f t="shared" si="11"/>
        <v>27.27272727272727</v>
      </c>
      <c r="U56" s="113">
        <f t="shared" si="2"/>
        <v>0.21609940572663425</v>
      </c>
      <c r="V56" s="114">
        <v>4</v>
      </c>
      <c r="W56" s="115">
        <f t="shared" si="3"/>
        <v>0.21609940572663425</v>
      </c>
      <c r="X56" s="116">
        <f t="shared" si="12"/>
        <v>4.545454545454546</v>
      </c>
      <c r="Y56" s="103">
        <v>419</v>
      </c>
      <c r="Z56" s="117">
        <f t="shared" si="4"/>
        <v>22.636412749864938</v>
      </c>
      <c r="AA56" s="118">
        <v>1147</v>
      </c>
      <c r="AB56" s="119">
        <v>1685</v>
      </c>
      <c r="AC56" s="81">
        <f>(F56+AB56-AA56)/D56*100</f>
        <v>28.08935920047031</v>
      </c>
    </row>
    <row r="57" spans="1:29" ht="16.5" customHeight="1">
      <c r="A57" s="363" t="s">
        <v>83</v>
      </c>
      <c r="B57" s="51" t="s">
        <v>57</v>
      </c>
      <c r="C57" s="120">
        <f>C55</f>
        <v>14298</v>
      </c>
      <c r="D57" s="120">
        <f>D55</f>
        <v>8935</v>
      </c>
      <c r="E57" s="53">
        <f t="shared" si="0"/>
        <v>62.49125751853406</v>
      </c>
      <c r="F57" s="121">
        <f>F55</f>
        <v>525</v>
      </c>
      <c r="G57" s="54">
        <f t="shared" si="5"/>
        <v>5.875769445998881</v>
      </c>
      <c r="H57" s="120">
        <f>H55</f>
        <v>31</v>
      </c>
      <c r="I57" s="55">
        <f t="shared" si="6"/>
        <v>5.904761904761905</v>
      </c>
      <c r="J57" s="56">
        <f t="shared" si="7"/>
        <v>24</v>
      </c>
      <c r="K57" s="57">
        <f t="shared" si="8"/>
        <v>77.41935483870968</v>
      </c>
      <c r="L57" s="120">
        <f>L55</f>
        <v>8</v>
      </c>
      <c r="M57" s="120">
        <f>M55</f>
        <v>4</v>
      </c>
      <c r="N57" s="120">
        <f>N55</f>
        <v>0</v>
      </c>
      <c r="O57" s="120">
        <f>O55</f>
        <v>12</v>
      </c>
      <c r="P57" s="120">
        <f>P55</f>
        <v>7</v>
      </c>
      <c r="Q57" s="122">
        <f t="shared" si="9"/>
        <v>22.58064516129032</v>
      </c>
      <c r="R57" s="120">
        <f>R55</f>
        <v>0</v>
      </c>
      <c r="S57" s="123">
        <f t="shared" si="10"/>
        <v>0</v>
      </c>
      <c r="T57" s="124">
        <f t="shared" si="11"/>
        <v>22.58064516129032</v>
      </c>
      <c r="U57" s="61">
        <f t="shared" si="2"/>
        <v>0.7619047619047619</v>
      </c>
      <c r="V57" s="125">
        <f>V55</f>
        <v>4</v>
      </c>
      <c r="W57" s="62">
        <f t="shared" si="3"/>
        <v>0.7619047619047619</v>
      </c>
      <c r="X57" s="63">
        <f t="shared" si="12"/>
        <v>12.903225806451612</v>
      </c>
      <c r="Y57" s="120">
        <f>Y55</f>
        <v>261</v>
      </c>
      <c r="Z57" s="64">
        <f t="shared" si="4"/>
        <v>49.714285714285715</v>
      </c>
      <c r="AA57" s="126">
        <f>AA55</f>
        <v>342</v>
      </c>
      <c r="AB57" s="65"/>
      <c r="AC57" s="127"/>
    </row>
    <row r="58" spans="1:29" ht="16.5" customHeight="1" thickBot="1">
      <c r="A58" s="364"/>
      <c r="B58" s="67" t="s">
        <v>58</v>
      </c>
      <c r="C58" s="128">
        <f>C56</f>
        <v>12804</v>
      </c>
      <c r="D58" s="128">
        <f>D56</f>
        <v>8505</v>
      </c>
      <c r="E58" s="69">
        <f t="shared" si="0"/>
        <v>66.42455482661667</v>
      </c>
      <c r="F58" s="129">
        <f>F56</f>
        <v>1851</v>
      </c>
      <c r="G58" s="70">
        <f t="shared" si="5"/>
        <v>21.7636684303351</v>
      </c>
      <c r="H58" s="128">
        <f>H56</f>
        <v>88</v>
      </c>
      <c r="I58" s="71">
        <f t="shared" si="6"/>
        <v>4.7541869259859535</v>
      </c>
      <c r="J58" s="72">
        <f t="shared" si="7"/>
        <v>64</v>
      </c>
      <c r="K58" s="73">
        <f t="shared" si="8"/>
        <v>72.72727272727273</v>
      </c>
      <c r="L58" s="128">
        <f aca="true" t="shared" si="18" ref="L58:R58">L56</f>
        <v>27</v>
      </c>
      <c r="M58" s="128">
        <f t="shared" si="18"/>
        <v>4</v>
      </c>
      <c r="N58" s="128">
        <f t="shared" si="18"/>
        <v>0</v>
      </c>
      <c r="O58" s="128">
        <f t="shared" si="18"/>
        <v>33</v>
      </c>
      <c r="P58" s="128">
        <f t="shared" si="18"/>
        <v>24</v>
      </c>
      <c r="Q58" s="74">
        <f t="shared" si="9"/>
        <v>27.27272727272727</v>
      </c>
      <c r="R58" s="128">
        <f t="shared" si="18"/>
        <v>0</v>
      </c>
      <c r="S58" s="75">
        <f t="shared" si="10"/>
        <v>0</v>
      </c>
      <c r="T58" s="76">
        <f t="shared" si="11"/>
        <v>27.27272727272727</v>
      </c>
      <c r="U58" s="77">
        <f t="shared" si="2"/>
        <v>0.21609940572663425</v>
      </c>
      <c r="V58" s="130">
        <f>V56</f>
        <v>4</v>
      </c>
      <c r="W58" s="78">
        <f t="shared" si="3"/>
        <v>0.21609940572663425</v>
      </c>
      <c r="X58" s="79">
        <f t="shared" si="12"/>
        <v>4.545454545454546</v>
      </c>
      <c r="Y58" s="128">
        <f>Y56</f>
        <v>419</v>
      </c>
      <c r="Z58" s="80">
        <f t="shared" si="4"/>
        <v>22.636412749864938</v>
      </c>
      <c r="AA58" s="131">
        <f>AA56</f>
        <v>1147</v>
      </c>
      <c r="AB58" s="68">
        <v>1685</v>
      </c>
      <c r="AC58" s="132">
        <f>(F58+AB58-AA58)/D58*100</f>
        <v>28.08935920047031</v>
      </c>
    </row>
    <row r="59" spans="1:29" ht="16.5" customHeight="1">
      <c r="A59" s="359" t="s">
        <v>84</v>
      </c>
      <c r="B59" s="83" t="s">
        <v>57</v>
      </c>
      <c r="C59" s="84">
        <v>20828</v>
      </c>
      <c r="D59" s="84">
        <v>11767</v>
      </c>
      <c r="E59" s="85">
        <f t="shared" si="0"/>
        <v>56.496062992125985</v>
      </c>
      <c r="F59" s="86">
        <v>601</v>
      </c>
      <c r="G59" s="87">
        <f t="shared" si="5"/>
        <v>5.107504036712841</v>
      </c>
      <c r="H59" s="84">
        <v>7</v>
      </c>
      <c r="I59" s="88">
        <f t="shared" si="6"/>
        <v>1.1647254575707155</v>
      </c>
      <c r="J59" s="89">
        <f t="shared" si="7"/>
        <v>3</v>
      </c>
      <c r="K59" s="90">
        <f t="shared" si="8"/>
        <v>42.857142857142854</v>
      </c>
      <c r="L59" s="84">
        <v>2</v>
      </c>
      <c r="M59" s="84">
        <v>1</v>
      </c>
      <c r="N59" s="84">
        <v>0</v>
      </c>
      <c r="O59" s="84">
        <v>0</v>
      </c>
      <c r="P59" s="84">
        <v>0</v>
      </c>
      <c r="Q59" s="91">
        <f t="shared" si="9"/>
        <v>0</v>
      </c>
      <c r="R59" s="84">
        <v>4</v>
      </c>
      <c r="S59" s="92">
        <f t="shared" si="10"/>
        <v>57.14285714285714</v>
      </c>
      <c r="T59" s="93">
        <f t="shared" si="11"/>
        <v>57.14285714285714</v>
      </c>
      <c r="U59" s="94">
        <f t="shared" si="2"/>
        <v>0.16638935108153077</v>
      </c>
      <c r="V59" s="95">
        <v>0</v>
      </c>
      <c r="W59" s="96">
        <f t="shared" si="3"/>
        <v>0</v>
      </c>
      <c r="X59" s="97">
        <f t="shared" si="12"/>
        <v>14.285714285714285</v>
      </c>
      <c r="Y59" s="84">
        <v>168</v>
      </c>
      <c r="Z59" s="98">
        <f t="shared" si="4"/>
        <v>27.953410981697168</v>
      </c>
      <c r="AA59" s="99">
        <v>361</v>
      </c>
      <c r="AB59" s="133"/>
      <c r="AC59" s="101"/>
    </row>
    <row r="60" spans="1:29" ht="16.5" customHeight="1">
      <c r="A60" s="360"/>
      <c r="B60" s="134" t="s">
        <v>58</v>
      </c>
      <c r="C60" s="135">
        <v>18486</v>
      </c>
      <c r="D60" s="135">
        <v>11073</v>
      </c>
      <c r="E60" s="136">
        <f t="shared" si="0"/>
        <v>59.899383317104835</v>
      </c>
      <c r="F60" s="137">
        <v>1017</v>
      </c>
      <c r="G60" s="138">
        <f t="shared" si="5"/>
        <v>9.184502844757517</v>
      </c>
      <c r="H60" s="135">
        <v>50</v>
      </c>
      <c r="I60" s="139">
        <f t="shared" si="6"/>
        <v>4.916420845624385</v>
      </c>
      <c r="J60" s="140">
        <f t="shared" si="7"/>
        <v>50</v>
      </c>
      <c r="K60" s="141">
        <f t="shared" si="8"/>
        <v>100</v>
      </c>
      <c r="L60" s="135">
        <v>20</v>
      </c>
      <c r="M60" s="135">
        <v>1</v>
      </c>
      <c r="N60" s="135">
        <v>1</v>
      </c>
      <c r="O60" s="135">
        <v>28</v>
      </c>
      <c r="P60" s="135">
        <v>0</v>
      </c>
      <c r="Q60" s="142">
        <f t="shared" si="9"/>
        <v>0</v>
      </c>
      <c r="R60" s="135">
        <v>0</v>
      </c>
      <c r="S60" s="143">
        <f t="shared" si="10"/>
        <v>0</v>
      </c>
      <c r="T60" s="144">
        <f t="shared" si="11"/>
        <v>0</v>
      </c>
      <c r="U60" s="145">
        <f t="shared" si="2"/>
        <v>0.09832841691248771</v>
      </c>
      <c r="V60" s="146">
        <v>0</v>
      </c>
      <c r="W60" s="147">
        <f t="shared" si="3"/>
        <v>0</v>
      </c>
      <c r="X60" s="148">
        <f t="shared" si="12"/>
        <v>2</v>
      </c>
      <c r="Y60" s="135">
        <v>532</v>
      </c>
      <c r="Z60" s="149">
        <f t="shared" si="4"/>
        <v>52.31071779744346</v>
      </c>
      <c r="AA60" s="150">
        <v>329</v>
      </c>
      <c r="AB60" s="151">
        <v>768</v>
      </c>
      <c r="AC60" s="152">
        <f>(F60+AB60-AA60)/D60*100</f>
        <v>13.149101417863271</v>
      </c>
    </row>
    <row r="61" spans="1:29" ht="16.5" customHeight="1">
      <c r="A61" s="361" t="s">
        <v>85</v>
      </c>
      <c r="B61" s="153" t="s">
        <v>57</v>
      </c>
      <c r="C61" s="154">
        <v>441</v>
      </c>
      <c r="D61" s="154">
        <v>293</v>
      </c>
      <c r="E61" s="155">
        <f t="shared" si="0"/>
        <v>66.43990929705215</v>
      </c>
      <c r="F61" s="156">
        <v>6</v>
      </c>
      <c r="G61" s="157">
        <f t="shared" si="5"/>
        <v>2.04778156996587</v>
      </c>
      <c r="H61" s="154">
        <v>0</v>
      </c>
      <c r="I61" s="158">
        <f t="shared" si="6"/>
        <v>0</v>
      </c>
      <c r="J61" s="159">
        <f t="shared" si="7"/>
        <v>0</v>
      </c>
      <c r="K61" s="160" t="str">
        <f t="shared" si="8"/>
        <v>N/A</v>
      </c>
      <c r="L61" s="154">
        <v>0</v>
      </c>
      <c r="M61" s="154">
        <v>0</v>
      </c>
      <c r="N61" s="154">
        <v>0</v>
      </c>
      <c r="O61" s="154">
        <v>0</v>
      </c>
      <c r="P61" s="154">
        <v>0</v>
      </c>
      <c r="Q61" s="162" t="str">
        <f t="shared" si="9"/>
        <v>N/A</v>
      </c>
      <c r="R61" s="154">
        <v>0</v>
      </c>
      <c r="S61" s="163" t="str">
        <f t="shared" si="10"/>
        <v>N/A</v>
      </c>
      <c r="T61" s="164" t="str">
        <f t="shared" si="11"/>
        <v>N/A</v>
      </c>
      <c r="U61" s="165">
        <f t="shared" si="2"/>
        <v>0</v>
      </c>
      <c r="V61" s="166">
        <v>0</v>
      </c>
      <c r="W61" s="167">
        <f t="shared" si="3"/>
        <v>0</v>
      </c>
      <c r="X61" s="168" t="str">
        <f t="shared" si="12"/>
        <v>N/A</v>
      </c>
      <c r="Y61" s="154">
        <v>1</v>
      </c>
      <c r="Z61" s="169">
        <f t="shared" si="4"/>
        <v>16.666666666666664</v>
      </c>
      <c r="AA61" s="170">
        <v>5</v>
      </c>
      <c r="AB61" s="171"/>
      <c r="AC61" s="172"/>
    </row>
    <row r="62" spans="1:29" ht="16.5" customHeight="1" thickBot="1">
      <c r="A62" s="337"/>
      <c r="B62" s="102" t="s">
        <v>58</v>
      </c>
      <c r="C62" s="103">
        <v>399</v>
      </c>
      <c r="D62" s="103">
        <v>283</v>
      </c>
      <c r="E62" s="104">
        <f t="shared" si="0"/>
        <v>70.92731829573935</v>
      </c>
      <c r="F62" s="105">
        <v>57</v>
      </c>
      <c r="G62" s="106">
        <f t="shared" si="5"/>
        <v>20.141342756183743</v>
      </c>
      <c r="H62" s="103">
        <v>3</v>
      </c>
      <c r="I62" s="107">
        <f t="shared" si="6"/>
        <v>5.263157894736842</v>
      </c>
      <c r="J62" s="108">
        <f t="shared" si="7"/>
        <v>3</v>
      </c>
      <c r="K62" s="109">
        <f t="shared" si="8"/>
        <v>100</v>
      </c>
      <c r="L62" s="103">
        <v>2</v>
      </c>
      <c r="M62" s="103">
        <v>0</v>
      </c>
      <c r="N62" s="103">
        <v>0</v>
      </c>
      <c r="O62" s="103">
        <v>1</v>
      </c>
      <c r="P62" s="103">
        <v>0</v>
      </c>
      <c r="Q62" s="110">
        <f t="shared" si="9"/>
        <v>0</v>
      </c>
      <c r="R62" s="103">
        <v>0</v>
      </c>
      <c r="S62" s="111">
        <f t="shared" si="10"/>
        <v>0</v>
      </c>
      <c r="T62" s="112">
        <f t="shared" si="11"/>
        <v>0</v>
      </c>
      <c r="U62" s="113">
        <f t="shared" si="2"/>
        <v>0</v>
      </c>
      <c r="V62" s="114">
        <v>0</v>
      </c>
      <c r="W62" s="115">
        <f t="shared" si="3"/>
        <v>0</v>
      </c>
      <c r="X62" s="116">
        <f t="shared" si="12"/>
        <v>0</v>
      </c>
      <c r="Y62" s="103">
        <v>16</v>
      </c>
      <c r="Z62" s="117">
        <f t="shared" si="4"/>
        <v>28.07017543859649</v>
      </c>
      <c r="AA62" s="118">
        <v>41</v>
      </c>
      <c r="AB62" s="173">
        <v>56</v>
      </c>
      <c r="AC62" s="81">
        <f>(F62+AB62-AA62)/D62*100</f>
        <v>25.4416961130742</v>
      </c>
    </row>
    <row r="63" spans="1:29" ht="16.5" customHeight="1">
      <c r="A63" s="363" t="s">
        <v>86</v>
      </c>
      <c r="B63" s="51" t="s">
        <v>57</v>
      </c>
      <c r="C63" s="120">
        <f>SUM(C59,C61)</f>
        <v>21269</v>
      </c>
      <c r="D63" s="120">
        <f>SUM(D59,D61)</f>
        <v>12060</v>
      </c>
      <c r="E63" s="53">
        <f t="shared" si="0"/>
        <v>56.702242700644135</v>
      </c>
      <c r="F63" s="121">
        <f>SUM(F59,F61)</f>
        <v>607</v>
      </c>
      <c r="G63" s="54">
        <f t="shared" si="5"/>
        <v>5.033167495854062</v>
      </c>
      <c r="H63" s="120">
        <f>SUM(H59,H61)</f>
        <v>7</v>
      </c>
      <c r="I63" s="55">
        <f t="shared" si="6"/>
        <v>1.1532125205930808</v>
      </c>
      <c r="J63" s="56">
        <f t="shared" si="7"/>
        <v>3</v>
      </c>
      <c r="K63" s="57">
        <f t="shared" si="8"/>
        <v>42.857142857142854</v>
      </c>
      <c r="L63" s="120">
        <f aca="true" t="shared" si="19" ref="L63:P64">SUM(L59,L61)</f>
        <v>2</v>
      </c>
      <c r="M63" s="120">
        <f t="shared" si="19"/>
        <v>1</v>
      </c>
      <c r="N63" s="120">
        <f t="shared" si="19"/>
        <v>0</v>
      </c>
      <c r="O63" s="120">
        <f t="shared" si="19"/>
        <v>0</v>
      </c>
      <c r="P63" s="120">
        <f t="shared" si="19"/>
        <v>0</v>
      </c>
      <c r="Q63" s="122">
        <f t="shared" si="9"/>
        <v>0</v>
      </c>
      <c r="R63" s="120">
        <f>SUM(R59,R61)</f>
        <v>4</v>
      </c>
      <c r="S63" s="123">
        <f t="shared" si="10"/>
        <v>57.14285714285714</v>
      </c>
      <c r="T63" s="124">
        <f t="shared" si="11"/>
        <v>57.14285714285714</v>
      </c>
      <c r="U63" s="61">
        <f t="shared" si="2"/>
        <v>0.16474464579901155</v>
      </c>
      <c r="V63" s="125">
        <f>SUM(V59,V61)</f>
        <v>0</v>
      </c>
      <c r="W63" s="62">
        <f t="shared" si="3"/>
        <v>0</v>
      </c>
      <c r="X63" s="63">
        <f t="shared" si="12"/>
        <v>14.285714285714285</v>
      </c>
      <c r="Y63" s="120">
        <f>SUM(Y59,Y61)</f>
        <v>169</v>
      </c>
      <c r="Z63" s="64">
        <f t="shared" si="4"/>
        <v>27.84184514003295</v>
      </c>
      <c r="AA63" s="126">
        <f>SUM(AA59,AA61)</f>
        <v>366</v>
      </c>
      <c r="AB63" s="65"/>
      <c r="AC63" s="127"/>
    </row>
    <row r="64" spans="1:29" ht="16.5" customHeight="1" thickBot="1">
      <c r="A64" s="364"/>
      <c r="B64" s="67" t="s">
        <v>58</v>
      </c>
      <c r="C64" s="128">
        <f>SUM(C60,C62)</f>
        <v>18885</v>
      </c>
      <c r="D64" s="128">
        <f>SUM(D60,D62)</f>
        <v>11356</v>
      </c>
      <c r="E64" s="69">
        <f t="shared" si="0"/>
        <v>60.132380195922686</v>
      </c>
      <c r="F64" s="129">
        <f>SUM(F60,F62)</f>
        <v>1074</v>
      </c>
      <c r="G64" s="70">
        <f t="shared" si="5"/>
        <v>9.457555477280732</v>
      </c>
      <c r="H64" s="128">
        <f>SUM(H60,H62)</f>
        <v>53</v>
      </c>
      <c r="I64" s="71">
        <f t="shared" si="6"/>
        <v>4.934823091247672</v>
      </c>
      <c r="J64" s="72">
        <f t="shared" si="7"/>
        <v>53</v>
      </c>
      <c r="K64" s="73">
        <f t="shared" si="8"/>
        <v>100</v>
      </c>
      <c r="L64" s="128">
        <f t="shared" si="19"/>
        <v>22</v>
      </c>
      <c r="M64" s="128">
        <f t="shared" si="19"/>
        <v>1</v>
      </c>
      <c r="N64" s="128">
        <f t="shared" si="19"/>
        <v>1</v>
      </c>
      <c r="O64" s="128">
        <f t="shared" si="19"/>
        <v>29</v>
      </c>
      <c r="P64" s="128">
        <f t="shared" si="19"/>
        <v>0</v>
      </c>
      <c r="Q64" s="74">
        <f t="shared" si="9"/>
        <v>0</v>
      </c>
      <c r="R64" s="128">
        <f>SUM(R60,R62)</f>
        <v>0</v>
      </c>
      <c r="S64" s="75">
        <f t="shared" si="10"/>
        <v>0</v>
      </c>
      <c r="T64" s="76">
        <f t="shared" si="11"/>
        <v>0</v>
      </c>
      <c r="U64" s="77">
        <f t="shared" si="2"/>
        <v>0.0931098696461825</v>
      </c>
      <c r="V64" s="130">
        <f>SUM(V60,V62)</f>
        <v>0</v>
      </c>
      <c r="W64" s="78">
        <f t="shared" si="3"/>
        <v>0</v>
      </c>
      <c r="X64" s="79">
        <f t="shared" si="12"/>
        <v>1.8867924528301887</v>
      </c>
      <c r="Y64" s="128">
        <f>SUM(Y60,Y62)</f>
        <v>548</v>
      </c>
      <c r="Z64" s="80">
        <f t="shared" si="4"/>
        <v>51.02420856610801</v>
      </c>
      <c r="AA64" s="131">
        <f>SUM(AA60,AA62)</f>
        <v>370</v>
      </c>
      <c r="AB64" s="68">
        <v>824</v>
      </c>
      <c r="AC64" s="132">
        <f>(F64+AB64-AA64)/D64*100</f>
        <v>13.455442057062344</v>
      </c>
    </row>
    <row r="65" spans="1:29" ht="16.5" customHeight="1">
      <c r="A65" s="359" t="s">
        <v>87</v>
      </c>
      <c r="B65" s="83" t="s">
        <v>57</v>
      </c>
      <c r="C65" s="84">
        <v>40506</v>
      </c>
      <c r="D65" s="84">
        <v>23259</v>
      </c>
      <c r="E65" s="85">
        <f t="shared" si="0"/>
        <v>57.421122796622726</v>
      </c>
      <c r="F65" s="86">
        <v>2160</v>
      </c>
      <c r="G65" s="87">
        <f t="shared" si="5"/>
        <v>9.286727718302593</v>
      </c>
      <c r="H65" s="84">
        <v>54</v>
      </c>
      <c r="I65" s="88">
        <f t="shared" si="6"/>
        <v>2.5</v>
      </c>
      <c r="J65" s="89">
        <f t="shared" si="7"/>
        <v>50</v>
      </c>
      <c r="K65" s="90">
        <f t="shared" si="8"/>
        <v>92.5925925925926</v>
      </c>
      <c r="L65" s="84">
        <v>28</v>
      </c>
      <c r="M65" s="84">
        <v>1</v>
      </c>
      <c r="N65" s="84">
        <v>0</v>
      </c>
      <c r="O65" s="84">
        <v>21</v>
      </c>
      <c r="P65" s="84">
        <v>0</v>
      </c>
      <c r="Q65" s="91">
        <f t="shared" si="9"/>
        <v>0</v>
      </c>
      <c r="R65" s="84">
        <v>4</v>
      </c>
      <c r="S65" s="92">
        <f t="shared" si="10"/>
        <v>7.4074074074074066</v>
      </c>
      <c r="T65" s="93">
        <f t="shared" si="11"/>
        <v>7.4074074074074066</v>
      </c>
      <c r="U65" s="94">
        <f t="shared" si="2"/>
        <v>0.0462962962962963</v>
      </c>
      <c r="V65" s="95">
        <v>1</v>
      </c>
      <c r="W65" s="96">
        <f t="shared" si="3"/>
        <v>0.0462962962962963</v>
      </c>
      <c r="X65" s="97">
        <f t="shared" si="12"/>
        <v>1.8518518518518516</v>
      </c>
      <c r="Y65" s="84">
        <v>471</v>
      </c>
      <c r="Z65" s="98">
        <f t="shared" si="4"/>
        <v>21.805555555555557</v>
      </c>
      <c r="AA65" s="99">
        <v>1233</v>
      </c>
      <c r="AB65" s="133"/>
      <c r="AC65" s="101"/>
    </row>
    <row r="66" spans="1:29" ht="16.5" customHeight="1">
      <c r="A66" s="360"/>
      <c r="B66" s="134" t="s">
        <v>58</v>
      </c>
      <c r="C66" s="135">
        <v>33480</v>
      </c>
      <c r="D66" s="135">
        <v>20638</v>
      </c>
      <c r="E66" s="136">
        <f t="shared" si="0"/>
        <v>61.64277180406212</v>
      </c>
      <c r="F66" s="137">
        <v>1728</v>
      </c>
      <c r="G66" s="138">
        <f t="shared" si="5"/>
        <v>8.372904351196823</v>
      </c>
      <c r="H66" s="135">
        <v>138</v>
      </c>
      <c r="I66" s="139">
        <f t="shared" si="6"/>
        <v>7.986111111111111</v>
      </c>
      <c r="J66" s="140">
        <f t="shared" si="7"/>
        <v>127</v>
      </c>
      <c r="K66" s="141">
        <f t="shared" si="8"/>
        <v>92.02898550724638</v>
      </c>
      <c r="L66" s="135">
        <v>65</v>
      </c>
      <c r="M66" s="135">
        <v>7</v>
      </c>
      <c r="N66" s="135">
        <v>0</v>
      </c>
      <c r="O66" s="135">
        <v>55</v>
      </c>
      <c r="P66" s="135">
        <v>0</v>
      </c>
      <c r="Q66" s="142">
        <f t="shared" si="9"/>
        <v>0</v>
      </c>
      <c r="R66" s="135">
        <v>11</v>
      </c>
      <c r="S66" s="143">
        <f t="shared" si="10"/>
        <v>7.971014492753622</v>
      </c>
      <c r="T66" s="144">
        <f t="shared" si="11"/>
        <v>7.971014492753622</v>
      </c>
      <c r="U66" s="145">
        <f t="shared" si="2"/>
        <v>0.40509259259259256</v>
      </c>
      <c r="V66" s="146">
        <v>4</v>
      </c>
      <c r="W66" s="147">
        <f t="shared" si="3"/>
        <v>0.23148148148148145</v>
      </c>
      <c r="X66" s="148">
        <f t="shared" si="12"/>
        <v>5.072463768115942</v>
      </c>
      <c r="Y66" s="135">
        <v>735</v>
      </c>
      <c r="Z66" s="149">
        <f t="shared" si="4"/>
        <v>42.53472222222222</v>
      </c>
      <c r="AA66" s="150">
        <v>713</v>
      </c>
      <c r="AB66" s="151">
        <v>1144</v>
      </c>
      <c r="AC66" s="152">
        <f>(F66+AB66-AA66)/D66*100</f>
        <v>10.461285008237233</v>
      </c>
    </row>
    <row r="67" spans="1:29" ht="16.5" customHeight="1">
      <c r="A67" s="361" t="s">
        <v>88</v>
      </c>
      <c r="B67" s="153" t="s">
        <v>57</v>
      </c>
      <c r="C67" s="154">
        <v>718</v>
      </c>
      <c r="D67" s="154">
        <v>269</v>
      </c>
      <c r="E67" s="155">
        <f t="shared" si="0"/>
        <v>37.46518105849582</v>
      </c>
      <c r="F67" s="156">
        <v>75</v>
      </c>
      <c r="G67" s="157">
        <f t="shared" si="5"/>
        <v>27.881040892193308</v>
      </c>
      <c r="H67" s="154">
        <v>5</v>
      </c>
      <c r="I67" s="158">
        <f t="shared" si="6"/>
        <v>6.666666666666667</v>
      </c>
      <c r="J67" s="159">
        <f>SUM(L67:O67)</f>
        <v>4</v>
      </c>
      <c r="K67" s="160">
        <f t="shared" si="8"/>
        <v>80</v>
      </c>
      <c r="L67" s="161">
        <v>2</v>
      </c>
      <c r="M67" s="161">
        <v>0</v>
      </c>
      <c r="N67" s="161">
        <v>0</v>
      </c>
      <c r="O67" s="161">
        <v>2</v>
      </c>
      <c r="P67" s="161">
        <v>1</v>
      </c>
      <c r="Q67" s="162">
        <f t="shared" si="9"/>
        <v>20</v>
      </c>
      <c r="R67" s="154">
        <v>0</v>
      </c>
      <c r="S67" s="163">
        <f t="shared" si="10"/>
        <v>0</v>
      </c>
      <c r="T67" s="164">
        <f t="shared" si="11"/>
        <v>20</v>
      </c>
      <c r="U67" s="165">
        <f t="shared" si="2"/>
        <v>0</v>
      </c>
      <c r="V67" s="166">
        <v>0</v>
      </c>
      <c r="W67" s="167">
        <f t="shared" si="3"/>
        <v>0</v>
      </c>
      <c r="X67" s="168">
        <f t="shared" si="12"/>
        <v>0</v>
      </c>
      <c r="Y67" s="154">
        <v>32</v>
      </c>
      <c r="Z67" s="169">
        <f t="shared" si="4"/>
        <v>42.66666666666667</v>
      </c>
      <c r="AA67" s="170">
        <v>34</v>
      </c>
      <c r="AB67" s="171"/>
      <c r="AC67" s="172"/>
    </row>
    <row r="68" spans="1:29" ht="16.5" customHeight="1">
      <c r="A68" s="361"/>
      <c r="B68" s="134" t="s">
        <v>58</v>
      </c>
      <c r="C68" s="135">
        <v>4971</v>
      </c>
      <c r="D68" s="135">
        <v>3318</v>
      </c>
      <c r="E68" s="136">
        <f t="shared" si="0"/>
        <v>66.7471333735667</v>
      </c>
      <c r="F68" s="137">
        <v>613</v>
      </c>
      <c r="G68" s="138">
        <f t="shared" si="5"/>
        <v>18.47498493068113</v>
      </c>
      <c r="H68" s="135">
        <v>14</v>
      </c>
      <c r="I68" s="139">
        <f t="shared" si="6"/>
        <v>2.2838499184339316</v>
      </c>
      <c r="J68" s="140">
        <f t="shared" si="7"/>
        <v>10</v>
      </c>
      <c r="K68" s="141">
        <f t="shared" si="8"/>
        <v>71.42857142857143</v>
      </c>
      <c r="L68" s="135">
        <v>6</v>
      </c>
      <c r="M68" s="135">
        <v>0</v>
      </c>
      <c r="N68" s="135">
        <v>0</v>
      </c>
      <c r="O68" s="135">
        <v>4</v>
      </c>
      <c r="P68" s="135">
        <v>4</v>
      </c>
      <c r="Q68" s="142">
        <f t="shared" si="9"/>
        <v>28.57142857142857</v>
      </c>
      <c r="R68" s="135">
        <v>0</v>
      </c>
      <c r="S68" s="143">
        <f t="shared" si="10"/>
        <v>0</v>
      </c>
      <c r="T68" s="144">
        <f t="shared" si="11"/>
        <v>28.57142857142857</v>
      </c>
      <c r="U68" s="145">
        <f t="shared" si="2"/>
        <v>0</v>
      </c>
      <c r="V68" s="146">
        <v>0</v>
      </c>
      <c r="W68" s="147">
        <f t="shared" si="3"/>
        <v>0</v>
      </c>
      <c r="X68" s="148">
        <f t="shared" si="12"/>
        <v>0</v>
      </c>
      <c r="Y68" s="135">
        <v>98</v>
      </c>
      <c r="Z68" s="149">
        <f t="shared" si="4"/>
        <v>15.98694942903752</v>
      </c>
      <c r="AA68" s="150">
        <v>411</v>
      </c>
      <c r="AB68" s="151">
        <v>576</v>
      </c>
      <c r="AC68" s="152">
        <f>(F68+AB68-AA68)/D68*100</f>
        <v>23.447860156720914</v>
      </c>
    </row>
    <row r="69" spans="1:29" ht="16.5" customHeight="1">
      <c r="A69" s="361" t="s">
        <v>89</v>
      </c>
      <c r="B69" s="153" t="s">
        <v>57</v>
      </c>
      <c r="C69" s="154">
        <v>2300</v>
      </c>
      <c r="D69" s="154">
        <v>712</v>
      </c>
      <c r="E69" s="155">
        <f t="shared" si="0"/>
        <v>30.956521739130434</v>
      </c>
      <c r="F69" s="156">
        <v>41</v>
      </c>
      <c r="G69" s="157">
        <f t="shared" si="5"/>
        <v>5.758426966292135</v>
      </c>
      <c r="H69" s="154">
        <v>1</v>
      </c>
      <c r="I69" s="158">
        <f t="shared" si="6"/>
        <v>2.4390243902439024</v>
      </c>
      <c r="J69" s="159">
        <f t="shared" si="7"/>
        <v>1</v>
      </c>
      <c r="K69" s="160">
        <f t="shared" si="8"/>
        <v>100</v>
      </c>
      <c r="L69" s="154">
        <v>0</v>
      </c>
      <c r="M69" s="154">
        <v>0</v>
      </c>
      <c r="N69" s="154">
        <v>0</v>
      </c>
      <c r="O69" s="154">
        <v>1</v>
      </c>
      <c r="P69" s="154">
        <v>0</v>
      </c>
      <c r="Q69" s="162">
        <f t="shared" si="9"/>
        <v>0</v>
      </c>
      <c r="R69" s="154">
        <v>0</v>
      </c>
      <c r="S69" s="163">
        <f t="shared" si="10"/>
        <v>0</v>
      </c>
      <c r="T69" s="164">
        <f t="shared" si="11"/>
        <v>0</v>
      </c>
      <c r="U69" s="165">
        <f t="shared" si="2"/>
        <v>0</v>
      </c>
      <c r="V69" s="166">
        <v>0</v>
      </c>
      <c r="W69" s="167">
        <f t="shared" si="3"/>
        <v>0</v>
      </c>
      <c r="X69" s="168">
        <f t="shared" si="12"/>
        <v>0</v>
      </c>
      <c r="Y69" s="154">
        <v>6</v>
      </c>
      <c r="Z69" s="169">
        <f t="shared" si="4"/>
        <v>14.634146341463413</v>
      </c>
      <c r="AA69" s="170">
        <v>35</v>
      </c>
      <c r="AB69" s="171"/>
      <c r="AC69" s="172"/>
    </row>
    <row r="70" spans="1:29" ht="16.5" customHeight="1">
      <c r="A70" s="361"/>
      <c r="B70" s="134" t="s">
        <v>58</v>
      </c>
      <c r="C70" s="135">
        <v>2083</v>
      </c>
      <c r="D70" s="135">
        <v>649</v>
      </c>
      <c r="E70" s="136">
        <f t="shared" si="0"/>
        <v>31.156985117618817</v>
      </c>
      <c r="F70" s="137">
        <v>136</v>
      </c>
      <c r="G70" s="138">
        <f t="shared" si="5"/>
        <v>20.955315870570107</v>
      </c>
      <c r="H70" s="135">
        <v>1</v>
      </c>
      <c r="I70" s="139">
        <f t="shared" si="6"/>
        <v>0.7352941176470588</v>
      </c>
      <c r="J70" s="140">
        <f t="shared" si="7"/>
        <v>1</v>
      </c>
      <c r="K70" s="141">
        <f t="shared" si="8"/>
        <v>100</v>
      </c>
      <c r="L70" s="135">
        <v>1</v>
      </c>
      <c r="M70" s="135">
        <v>0</v>
      </c>
      <c r="N70" s="135">
        <v>0</v>
      </c>
      <c r="O70" s="135">
        <v>0</v>
      </c>
      <c r="P70" s="135">
        <v>0</v>
      </c>
      <c r="Q70" s="142">
        <f t="shared" si="9"/>
        <v>0</v>
      </c>
      <c r="R70" s="135">
        <v>0</v>
      </c>
      <c r="S70" s="143">
        <f t="shared" si="10"/>
        <v>0</v>
      </c>
      <c r="T70" s="144">
        <f t="shared" si="11"/>
        <v>0</v>
      </c>
      <c r="U70" s="145">
        <f t="shared" si="2"/>
        <v>0</v>
      </c>
      <c r="V70" s="146">
        <v>0</v>
      </c>
      <c r="W70" s="147">
        <f t="shared" si="3"/>
        <v>0</v>
      </c>
      <c r="X70" s="148">
        <f t="shared" si="12"/>
        <v>0</v>
      </c>
      <c r="Y70" s="135">
        <v>53</v>
      </c>
      <c r="Z70" s="149">
        <f t="shared" si="4"/>
        <v>38.970588235294116</v>
      </c>
      <c r="AA70" s="150">
        <v>62</v>
      </c>
      <c r="AB70" s="151">
        <v>99</v>
      </c>
      <c r="AC70" s="152">
        <f>(F70+AB70-AA70)/D70*100</f>
        <v>26.656394453004623</v>
      </c>
    </row>
    <row r="71" spans="1:29" ht="16.5" customHeight="1">
      <c r="A71" s="361" t="s">
        <v>90</v>
      </c>
      <c r="B71" s="153" t="s">
        <v>57</v>
      </c>
      <c r="C71" s="154">
        <v>6674</v>
      </c>
      <c r="D71" s="154">
        <v>1325</v>
      </c>
      <c r="E71" s="155">
        <f aca="true" t="shared" si="20" ref="E71:E84">D71/C71*100</f>
        <v>19.85316152232544</v>
      </c>
      <c r="F71" s="156">
        <v>157</v>
      </c>
      <c r="G71" s="157">
        <f t="shared" si="5"/>
        <v>11.849056603773585</v>
      </c>
      <c r="H71" s="154">
        <v>9</v>
      </c>
      <c r="I71" s="158">
        <f t="shared" si="6"/>
        <v>5.7324840764331215</v>
      </c>
      <c r="J71" s="159">
        <f t="shared" si="7"/>
        <v>8</v>
      </c>
      <c r="K71" s="160">
        <f t="shared" si="8"/>
        <v>88.88888888888889</v>
      </c>
      <c r="L71" s="154">
        <v>4</v>
      </c>
      <c r="M71" s="154">
        <v>1</v>
      </c>
      <c r="N71" s="154">
        <v>0</v>
      </c>
      <c r="O71" s="154">
        <v>3</v>
      </c>
      <c r="P71" s="154">
        <v>0</v>
      </c>
      <c r="Q71" s="162">
        <f t="shared" si="9"/>
        <v>0</v>
      </c>
      <c r="R71" s="154">
        <v>1</v>
      </c>
      <c r="S71" s="163">
        <f t="shared" si="10"/>
        <v>11.11111111111111</v>
      </c>
      <c r="T71" s="164">
        <f t="shared" si="11"/>
        <v>11.11111111111111</v>
      </c>
      <c r="U71" s="165">
        <f aca="true" t="shared" si="21" ref="U71:U84">M71/F71*100</f>
        <v>0.6369426751592357</v>
      </c>
      <c r="V71" s="166">
        <v>0</v>
      </c>
      <c r="W71" s="167">
        <f aca="true" t="shared" si="22" ref="W71:W84">V71/F71*100</f>
        <v>0</v>
      </c>
      <c r="X71" s="168">
        <f t="shared" si="12"/>
        <v>11.11111111111111</v>
      </c>
      <c r="Y71" s="154">
        <v>55</v>
      </c>
      <c r="Z71" s="169">
        <f aca="true" t="shared" si="23" ref="Z71:Z84">Y71/F71*100</f>
        <v>35.03184713375796</v>
      </c>
      <c r="AA71" s="170">
        <v>86</v>
      </c>
      <c r="AB71" s="171"/>
      <c r="AC71" s="172"/>
    </row>
    <row r="72" spans="1:29" ht="16.5" customHeight="1" thickBot="1">
      <c r="A72" s="337"/>
      <c r="B72" s="102" t="s">
        <v>58</v>
      </c>
      <c r="C72" s="103">
        <v>5881</v>
      </c>
      <c r="D72" s="103">
        <v>1193</v>
      </c>
      <c r="E72" s="104">
        <f t="shared" si="20"/>
        <v>20.285665703111714</v>
      </c>
      <c r="F72" s="105">
        <v>790</v>
      </c>
      <c r="G72" s="106">
        <f aca="true" t="shared" si="24" ref="G72:G84">F72/D72*100</f>
        <v>66.21961441743504</v>
      </c>
      <c r="H72" s="103">
        <v>56</v>
      </c>
      <c r="I72" s="107">
        <f aca="true" t="shared" si="25" ref="I72:I84">H72/F72*100</f>
        <v>7.088607594936709</v>
      </c>
      <c r="J72" s="108">
        <f aca="true" t="shared" si="26" ref="J72:J84">SUM(L72:O72)</f>
        <v>47</v>
      </c>
      <c r="K72" s="109">
        <f aca="true" t="shared" si="27" ref="K72:K84">IF(ISERROR(J72/H72),"N/A",J72/H72*100)</f>
        <v>83.92857142857143</v>
      </c>
      <c r="L72" s="103">
        <v>29</v>
      </c>
      <c r="M72" s="103">
        <v>0</v>
      </c>
      <c r="N72" s="103">
        <v>0</v>
      </c>
      <c r="O72" s="103">
        <v>18</v>
      </c>
      <c r="P72" s="103">
        <v>0</v>
      </c>
      <c r="Q72" s="110">
        <f aca="true" t="shared" si="28" ref="Q72:Q84">IF(ISERROR(P72/H72),"N/A",P72/H72*100)</f>
        <v>0</v>
      </c>
      <c r="R72" s="103">
        <v>9</v>
      </c>
      <c r="S72" s="111">
        <f aca="true" t="shared" si="29" ref="S72:S84">IF(ISERROR(R72/H72),"N/A",R72/H72*100)</f>
        <v>16.071428571428573</v>
      </c>
      <c r="T72" s="112">
        <f aca="true" t="shared" si="30" ref="T72:T84">IF(ISERROR((P72+R72)/H72),"N/A",(P72+R72)/H72*100)</f>
        <v>16.071428571428573</v>
      </c>
      <c r="U72" s="113">
        <f t="shared" si="21"/>
        <v>0</v>
      </c>
      <c r="V72" s="114">
        <v>0</v>
      </c>
      <c r="W72" s="115">
        <f t="shared" si="22"/>
        <v>0</v>
      </c>
      <c r="X72" s="116">
        <f aca="true" t="shared" si="31" ref="X72:X83">IF(ISERROR(M72/H72),"N/A",M72/H72*100)</f>
        <v>0</v>
      </c>
      <c r="Y72" s="103">
        <v>205</v>
      </c>
      <c r="Z72" s="117">
        <f t="shared" si="23"/>
        <v>25.949367088607595</v>
      </c>
      <c r="AA72" s="118">
        <v>470</v>
      </c>
      <c r="AB72" s="173">
        <v>652</v>
      </c>
      <c r="AC72" s="81">
        <f>(F72+AB72-AA72)/D72*100</f>
        <v>81.47527242246437</v>
      </c>
    </row>
    <row r="73" spans="1:29" ht="16.5" customHeight="1">
      <c r="A73" s="363" t="s">
        <v>91</v>
      </c>
      <c r="B73" s="51" t="s">
        <v>57</v>
      </c>
      <c r="C73" s="120">
        <f>SUM(C65,C67,C69,C71)</f>
        <v>50198</v>
      </c>
      <c r="D73" s="120">
        <f>SUM(D65,D67,D69,D71)</f>
        <v>25565</v>
      </c>
      <c r="E73" s="53">
        <f t="shared" si="20"/>
        <v>50.928323837603095</v>
      </c>
      <c r="F73" s="121">
        <f>SUM(F65,F67,F69,F71)</f>
        <v>2433</v>
      </c>
      <c r="G73" s="54">
        <f t="shared" si="24"/>
        <v>9.516917660864463</v>
      </c>
      <c r="H73" s="120">
        <f>SUM(H65,H67,H69,H71)</f>
        <v>69</v>
      </c>
      <c r="I73" s="55">
        <f t="shared" si="25"/>
        <v>2.8360049321824907</v>
      </c>
      <c r="J73" s="56">
        <f t="shared" si="26"/>
        <v>63</v>
      </c>
      <c r="K73" s="57">
        <f t="shared" si="27"/>
        <v>91.30434782608695</v>
      </c>
      <c r="L73" s="120">
        <f aca="true" t="shared" si="32" ref="L73:P74">SUM(L65,L67,L69,L71)</f>
        <v>34</v>
      </c>
      <c r="M73" s="120">
        <f t="shared" si="32"/>
        <v>2</v>
      </c>
      <c r="N73" s="120">
        <f t="shared" si="32"/>
        <v>0</v>
      </c>
      <c r="O73" s="120">
        <f t="shared" si="32"/>
        <v>27</v>
      </c>
      <c r="P73" s="120">
        <f t="shared" si="32"/>
        <v>1</v>
      </c>
      <c r="Q73" s="122">
        <f t="shared" si="28"/>
        <v>1.4492753623188406</v>
      </c>
      <c r="R73" s="120">
        <f>SUM(R65,R67,R69,R71)</f>
        <v>5</v>
      </c>
      <c r="S73" s="123">
        <f t="shared" si="29"/>
        <v>7.246376811594203</v>
      </c>
      <c r="T73" s="124">
        <f t="shared" si="30"/>
        <v>8.695652173913043</v>
      </c>
      <c r="U73" s="61">
        <f t="shared" si="21"/>
        <v>0.08220304151253596</v>
      </c>
      <c r="V73" s="125">
        <f>SUM(V65,V67,V69,V71)</f>
        <v>1</v>
      </c>
      <c r="W73" s="62">
        <f t="shared" si="22"/>
        <v>0.04110152075626798</v>
      </c>
      <c r="X73" s="63">
        <f t="shared" si="31"/>
        <v>2.898550724637681</v>
      </c>
      <c r="Y73" s="120">
        <f>SUM(Y65,Y67,Y69,Y71)</f>
        <v>564</v>
      </c>
      <c r="Z73" s="64">
        <f t="shared" si="23"/>
        <v>23.181257706535142</v>
      </c>
      <c r="AA73" s="126">
        <f>SUM(AA65,AA67,AA69,AA71)</f>
        <v>1388</v>
      </c>
      <c r="AB73" s="65"/>
      <c r="AC73" s="127"/>
    </row>
    <row r="74" spans="1:29" ht="16.5" customHeight="1" thickBot="1">
      <c r="A74" s="364"/>
      <c r="B74" s="67" t="s">
        <v>58</v>
      </c>
      <c r="C74" s="128">
        <f>SUM(C66,C68,C70,C72)</f>
        <v>46415</v>
      </c>
      <c r="D74" s="128">
        <f>SUM(D66,D68,D70,D72)</f>
        <v>25798</v>
      </c>
      <c r="E74" s="69">
        <f t="shared" si="20"/>
        <v>55.581169880426586</v>
      </c>
      <c r="F74" s="129">
        <f>SUM(F66,F68,F70,F72)</f>
        <v>3267</v>
      </c>
      <c r="G74" s="70">
        <f t="shared" si="24"/>
        <v>12.663772385456237</v>
      </c>
      <c r="H74" s="128">
        <f>SUM(H66,H68,H70,H72)</f>
        <v>209</v>
      </c>
      <c r="I74" s="71">
        <f t="shared" si="25"/>
        <v>6.397306397306397</v>
      </c>
      <c r="J74" s="72">
        <f t="shared" si="26"/>
        <v>185</v>
      </c>
      <c r="K74" s="73">
        <f t="shared" si="27"/>
        <v>88.51674641148325</v>
      </c>
      <c r="L74" s="128">
        <f t="shared" si="32"/>
        <v>101</v>
      </c>
      <c r="M74" s="128">
        <f t="shared" si="32"/>
        <v>7</v>
      </c>
      <c r="N74" s="128">
        <f t="shared" si="32"/>
        <v>0</v>
      </c>
      <c r="O74" s="128">
        <f t="shared" si="32"/>
        <v>77</v>
      </c>
      <c r="P74" s="128">
        <f t="shared" si="32"/>
        <v>4</v>
      </c>
      <c r="Q74" s="74">
        <f t="shared" si="28"/>
        <v>1.9138755980861244</v>
      </c>
      <c r="R74" s="128">
        <f>SUM(R66,R68,R70,R72)</f>
        <v>20</v>
      </c>
      <c r="S74" s="75">
        <f t="shared" si="29"/>
        <v>9.569377990430622</v>
      </c>
      <c r="T74" s="76">
        <f t="shared" si="30"/>
        <v>11.483253588516746</v>
      </c>
      <c r="U74" s="77">
        <f t="shared" si="21"/>
        <v>0.21426385062748698</v>
      </c>
      <c r="V74" s="130">
        <f>SUM(V66,V68,V70,V72)</f>
        <v>4</v>
      </c>
      <c r="W74" s="78">
        <f t="shared" si="22"/>
        <v>0.12243648607284971</v>
      </c>
      <c r="X74" s="79">
        <f t="shared" si="31"/>
        <v>3.349282296650718</v>
      </c>
      <c r="Y74" s="128">
        <f>SUM(Y66,Y68,Y70,Y72)</f>
        <v>1091</v>
      </c>
      <c r="Z74" s="80">
        <f t="shared" si="23"/>
        <v>33.39455157636976</v>
      </c>
      <c r="AA74" s="131">
        <f>SUM(AA66,AA68,AA70,AA72)</f>
        <v>1656</v>
      </c>
      <c r="AB74" s="68">
        <v>2471</v>
      </c>
      <c r="AC74" s="132">
        <f>(F74+AB74-AA74)/D74*100</f>
        <v>15.822932010233352</v>
      </c>
    </row>
    <row r="75" spans="1:29" ht="16.5" customHeight="1">
      <c r="A75" s="359" t="s">
        <v>92</v>
      </c>
      <c r="B75" s="83" t="s">
        <v>57</v>
      </c>
      <c r="C75" s="84">
        <v>12986</v>
      </c>
      <c r="D75" s="84">
        <v>6297</v>
      </c>
      <c r="E75" s="85">
        <f t="shared" si="20"/>
        <v>48.49068227321731</v>
      </c>
      <c r="F75" s="86">
        <v>667</v>
      </c>
      <c r="G75" s="87">
        <f t="shared" si="24"/>
        <v>10.592345561378433</v>
      </c>
      <c r="H75" s="84">
        <v>53</v>
      </c>
      <c r="I75" s="88">
        <f t="shared" si="25"/>
        <v>7.946026986506746</v>
      </c>
      <c r="J75" s="89">
        <f t="shared" si="26"/>
        <v>35</v>
      </c>
      <c r="K75" s="90">
        <f t="shared" si="27"/>
        <v>66.0377358490566</v>
      </c>
      <c r="L75" s="84">
        <v>24</v>
      </c>
      <c r="M75" s="84">
        <v>0</v>
      </c>
      <c r="N75" s="84">
        <v>0</v>
      </c>
      <c r="O75" s="84">
        <v>11</v>
      </c>
      <c r="P75" s="84">
        <v>0</v>
      </c>
      <c r="Q75" s="91">
        <f t="shared" si="28"/>
        <v>0</v>
      </c>
      <c r="R75" s="84">
        <v>18</v>
      </c>
      <c r="S75" s="92">
        <f t="shared" si="29"/>
        <v>33.9622641509434</v>
      </c>
      <c r="T75" s="93">
        <f t="shared" si="30"/>
        <v>33.9622641509434</v>
      </c>
      <c r="U75" s="94">
        <f t="shared" si="21"/>
        <v>0</v>
      </c>
      <c r="V75" s="95">
        <v>0</v>
      </c>
      <c r="W75" s="96">
        <f t="shared" si="22"/>
        <v>0</v>
      </c>
      <c r="X75" s="97">
        <f t="shared" si="31"/>
        <v>0</v>
      </c>
      <c r="Y75" s="84">
        <v>108</v>
      </c>
      <c r="Z75" s="98">
        <f t="shared" si="23"/>
        <v>16.19190404797601</v>
      </c>
      <c r="AA75" s="99">
        <v>463</v>
      </c>
      <c r="AB75" s="133"/>
      <c r="AC75" s="101"/>
    </row>
    <row r="76" spans="1:29" ht="16.5" customHeight="1">
      <c r="A76" s="360"/>
      <c r="B76" s="134" t="s">
        <v>58</v>
      </c>
      <c r="C76" s="135">
        <v>11431</v>
      </c>
      <c r="D76" s="135">
        <v>5600</v>
      </c>
      <c r="E76" s="136">
        <f t="shared" si="20"/>
        <v>48.98958971218616</v>
      </c>
      <c r="F76" s="137">
        <v>1197</v>
      </c>
      <c r="G76" s="138">
        <f t="shared" si="24"/>
        <v>21.375</v>
      </c>
      <c r="H76" s="135">
        <v>86</v>
      </c>
      <c r="I76" s="139">
        <f t="shared" si="25"/>
        <v>7.184628237259815</v>
      </c>
      <c r="J76" s="140">
        <f t="shared" si="26"/>
        <v>63</v>
      </c>
      <c r="K76" s="141">
        <f t="shared" si="27"/>
        <v>73.25581395348837</v>
      </c>
      <c r="L76" s="135">
        <v>31</v>
      </c>
      <c r="M76" s="135">
        <v>0</v>
      </c>
      <c r="N76" s="135">
        <v>3</v>
      </c>
      <c r="O76" s="135">
        <v>29</v>
      </c>
      <c r="P76" s="135">
        <v>0</v>
      </c>
      <c r="Q76" s="142">
        <f t="shared" si="28"/>
        <v>0</v>
      </c>
      <c r="R76" s="135">
        <v>23</v>
      </c>
      <c r="S76" s="143">
        <f t="shared" si="29"/>
        <v>26.744186046511626</v>
      </c>
      <c r="T76" s="144">
        <f t="shared" si="30"/>
        <v>26.744186046511626</v>
      </c>
      <c r="U76" s="145">
        <f t="shared" si="21"/>
        <v>0</v>
      </c>
      <c r="V76" s="146">
        <v>0</v>
      </c>
      <c r="W76" s="147">
        <f t="shared" si="22"/>
        <v>0</v>
      </c>
      <c r="X76" s="148">
        <f t="shared" si="31"/>
        <v>0</v>
      </c>
      <c r="Y76" s="135">
        <v>446</v>
      </c>
      <c r="Z76" s="149">
        <f t="shared" si="23"/>
        <v>37.25981620718463</v>
      </c>
      <c r="AA76" s="150">
        <v>495</v>
      </c>
      <c r="AB76" s="151">
        <v>871</v>
      </c>
      <c r="AC76" s="152">
        <f>(F76+AB76-AA76)/D76*100</f>
        <v>28.089285714285715</v>
      </c>
    </row>
    <row r="77" spans="1:29" ht="16.5" customHeight="1">
      <c r="A77" s="361" t="s">
        <v>93</v>
      </c>
      <c r="B77" s="153" t="s">
        <v>57</v>
      </c>
      <c r="C77" s="154">
        <v>4283</v>
      </c>
      <c r="D77" s="154">
        <v>1242</v>
      </c>
      <c r="E77" s="155">
        <f t="shared" si="20"/>
        <v>28.998365631566656</v>
      </c>
      <c r="F77" s="156">
        <v>161</v>
      </c>
      <c r="G77" s="157">
        <f t="shared" si="24"/>
        <v>12.962962962962962</v>
      </c>
      <c r="H77" s="154">
        <v>20</v>
      </c>
      <c r="I77" s="158">
        <f t="shared" si="25"/>
        <v>12.422360248447205</v>
      </c>
      <c r="J77" s="159">
        <f t="shared" si="26"/>
        <v>17</v>
      </c>
      <c r="K77" s="160">
        <f t="shared" si="27"/>
        <v>85</v>
      </c>
      <c r="L77" s="154">
        <v>15</v>
      </c>
      <c r="M77" s="154">
        <v>0</v>
      </c>
      <c r="N77" s="154">
        <v>0</v>
      </c>
      <c r="O77" s="154">
        <v>2</v>
      </c>
      <c r="P77" s="154">
        <v>3</v>
      </c>
      <c r="Q77" s="162">
        <f t="shared" si="28"/>
        <v>15</v>
      </c>
      <c r="R77" s="154">
        <v>0</v>
      </c>
      <c r="S77" s="163">
        <f t="shared" si="29"/>
        <v>0</v>
      </c>
      <c r="T77" s="164">
        <f t="shared" si="30"/>
        <v>15</v>
      </c>
      <c r="U77" s="165">
        <f t="shared" si="21"/>
        <v>0</v>
      </c>
      <c r="V77" s="166">
        <v>0</v>
      </c>
      <c r="W77" s="167">
        <f t="shared" si="22"/>
        <v>0</v>
      </c>
      <c r="X77" s="168">
        <f t="shared" si="31"/>
        <v>0</v>
      </c>
      <c r="Y77" s="154">
        <v>31</v>
      </c>
      <c r="Z77" s="169">
        <f t="shared" si="23"/>
        <v>19.25465838509317</v>
      </c>
      <c r="AA77" s="170">
        <v>95</v>
      </c>
      <c r="AB77" s="171"/>
      <c r="AC77" s="172"/>
    </row>
    <row r="78" spans="1:29" ht="16.5" customHeight="1">
      <c r="A78" s="361"/>
      <c r="B78" s="134" t="s">
        <v>58</v>
      </c>
      <c r="C78" s="135">
        <v>3604</v>
      </c>
      <c r="D78" s="135">
        <v>1049</v>
      </c>
      <c r="E78" s="136">
        <f t="shared" si="20"/>
        <v>29.106548279689232</v>
      </c>
      <c r="F78" s="137">
        <v>605</v>
      </c>
      <c r="G78" s="138">
        <f t="shared" si="24"/>
        <v>57.67397521448999</v>
      </c>
      <c r="H78" s="135">
        <v>32</v>
      </c>
      <c r="I78" s="139">
        <f t="shared" si="25"/>
        <v>5.289256198347108</v>
      </c>
      <c r="J78" s="140">
        <f t="shared" si="26"/>
        <v>29</v>
      </c>
      <c r="K78" s="141">
        <f t="shared" si="27"/>
        <v>90.625</v>
      </c>
      <c r="L78" s="135">
        <v>21</v>
      </c>
      <c r="M78" s="135">
        <v>1</v>
      </c>
      <c r="N78" s="135">
        <v>1</v>
      </c>
      <c r="O78" s="135">
        <v>6</v>
      </c>
      <c r="P78" s="135">
        <v>2</v>
      </c>
      <c r="Q78" s="142">
        <f t="shared" si="28"/>
        <v>6.25</v>
      </c>
      <c r="R78" s="135">
        <v>1</v>
      </c>
      <c r="S78" s="143">
        <f t="shared" si="29"/>
        <v>3.125</v>
      </c>
      <c r="T78" s="144">
        <f t="shared" si="30"/>
        <v>9.375</v>
      </c>
      <c r="U78" s="145">
        <f t="shared" si="21"/>
        <v>0.1652892561983471</v>
      </c>
      <c r="V78" s="146">
        <v>1</v>
      </c>
      <c r="W78" s="147">
        <f t="shared" si="22"/>
        <v>0.1652892561983471</v>
      </c>
      <c r="X78" s="148">
        <f t="shared" si="31"/>
        <v>3.125</v>
      </c>
      <c r="Y78" s="135">
        <v>192</v>
      </c>
      <c r="Z78" s="149">
        <f t="shared" si="23"/>
        <v>31.735537190082646</v>
      </c>
      <c r="AA78" s="150">
        <v>383</v>
      </c>
      <c r="AB78" s="151">
        <v>648</v>
      </c>
      <c r="AC78" s="152">
        <f>(F78+AB78-AA78)/D78*100</f>
        <v>82.93612964728312</v>
      </c>
    </row>
    <row r="79" spans="1:29" ht="16.5" customHeight="1">
      <c r="A79" s="361" t="s">
        <v>94</v>
      </c>
      <c r="B79" s="153" t="s">
        <v>57</v>
      </c>
      <c r="C79" s="154">
        <v>2337</v>
      </c>
      <c r="D79" s="154">
        <v>454</v>
      </c>
      <c r="E79" s="155">
        <f t="shared" si="20"/>
        <v>19.42661531878477</v>
      </c>
      <c r="F79" s="156">
        <v>198</v>
      </c>
      <c r="G79" s="157">
        <f t="shared" si="24"/>
        <v>43.61233480176212</v>
      </c>
      <c r="H79" s="154">
        <v>2</v>
      </c>
      <c r="I79" s="158">
        <f t="shared" si="25"/>
        <v>1.0101010101010102</v>
      </c>
      <c r="J79" s="159">
        <f t="shared" si="26"/>
        <v>2</v>
      </c>
      <c r="K79" s="160">
        <f t="shared" si="27"/>
        <v>100</v>
      </c>
      <c r="L79" s="154">
        <v>2</v>
      </c>
      <c r="M79" s="154">
        <v>0</v>
      </c>
      <c r="N79" s="154">
        <v>0</v>
      </c>
      <c r="O79" s="154">
        <v>0</v>
      </c>
      <c r="P79" s="154">
        <v>0</v>
      </c>
      <c r="Q79" s="162">
        <f t="shared" si="28"/>
        <v>0</v>
      </c>
      <c r="R79" s="154">
        <v>0</v>
      </c>
      <c r="S79" s="163">
        <f t="shared" si="29"/>
        <v>0</v>
      </c>
      <c r="T79" s="164">
        <f t="shared" si="30"/>
        <v>0</v>
      </c>
      <c r="U79" s="165">
        <f t="shared" si="21"/>
        <v>0</v>
      </c>
      <c r="V79" s="166">
        <v>0</v>
      </c>
      <c r="W79" s="167">
        <f t="shared" si="22"/>
        <v>0</v>
      </c>
      <c r="X79" s="168">
        <f t="shared" si="31"/>
        <v>0</v>
      </c>
      <c r="Y79" s="154">
        <v>40</v>
      </c>
      <c r="Z79" s="169">
        <f t="shared" si="23"/>
        <v>20.2020202020202</v>
      </c>
      <c r="AA79" s="170">
        <v>158</v>
      </c>
      <c r="AB79" s="171"/>
      <c r="AC79" s="172"/>
    </row>
    <row r="80" spans="1:29" ht="16.5" customHeight="1">
      <c r="A80" s="361"/>
      <c r="B80" s="134" t="s">
        <v>58</v>
      </c>
      <c r="C80" s="135">
        <v>2032</v>
      </c>
      <c r="D80" s="135">
        <v>425</v>
      </c>
      <c r="E80" s="136">
        <f t="shared" si="20"/>
        <v>20.91535433070866</v>
      </c>
      <c r="F80" s="137">
        <v>393</v>
      </c>
      <c r="G80" s="138">
        <f t="shared" si="24"/>
        <v>92.47058823529412</v>
      </c>
      <c r="H80" s="135">
        <v>33</v>
      </c>
      <c r="I80" s="139">
        <f t="shared" si="25"/>
        <v>8.396946564885496</v>
      </c>
      <c r="J80" s="140">
        <f t="shared" si="26"/>
        <v>23</v>
      </c>
      <c r="K80" s="141">
        <f t="shared" si="27"/>
        <v>69.6969696969697</v>
      </c>
      <c r="L80" s="135">
        <v>17</v>
      </c>
      <c r="M80" s="135">
        <v>1</v>
      </c>
      <c r="N80" s="135">
        <v>1</v>
      </c>
      <c r="O80" s="135">
        <v>4</v>
      </c>
      <c r="P80" s="135">
        <v>0</v>
      </c>
      <c r="Q80" s="142">
        <f t="shared" si="28"/>
        <v>0</v>
      </c>
      <c r="R80" s="135">
        <v>10</v>
      </c>
      <c r="S80" s="143">
        <f t="shared" si="29"/>
        <v>30.303030303030305</v>
      </c>
      <c r="T80" s="144">
        <f t="shared" si="30"/>
        <v>30.303030303030305</v>
      </c>
      <c r="U80" s="145">
        <f t="shared" si="21"/>
        <v>0.2544529262086514</v>
      </c>
      <c r="V80" s="146">
        <v>1</v>
      </c>
      <c r="W80" s="147">
        <f t="shared" si="22"/>
        <v>0.2544529262086514</v>
      </c>
      <c r="X80" s="148">
        <f t="shared" si="31"/>
        <v>3.0303030303030303</v>
      </c>
      <c r="Y80" s="135">
        <v>74</v>
      </c>
      <c r="Z80" s="149">
        <f t="shared" si="23"/>
        <v>18.829516539440203</v>
      </c>
      <c r="AA80" s="150">
        <v>161</v>
      </c>
      <c r="AB80" s="151">
        <v>290</v>
      </c>
      <c r="AC80" s="152">
        <f>(F80+AB80-AA80)/D80*100</f>
        <v>122.82352941176471</v>
      </c>
    </row>
    <row r="81" spans="1:29" ht="16.5" customHeight="1">
      <c r="A81" s="361" t="s">
        <v>95</v>
      </c>
      <c r="B81" s="153" t="s">
        <v>57</v>
      </c>
      <c r="C81" s="154">
        <v>646</v>
      </c>
      <c r="D81" s="154">
        <v>7</v>
      </c>
      <c r="E81" s="155">
        <f t="shared" si="20"/>
        <v>1.08359133126935</v>
      </c>
      <c r="F81" s="156">
        <v>7</v>
      </c>
      <c r="G81" s="157">
        <f t="shared" si="24"/>
        <v>100</v>
      </c>
      <c r="H81" s="154">
        <v>0</v>
      </c>
      <c r="I81" s="158">
        <f t="shared" si="25"/>
        <v>0</v>
      </c>
      <c r="J81" s="159">
        <f t="shared" si="26"/>
        <v>0</v>
      </c>
      <c r="K81" s="160" t="str">
        <f t="shared" si="27"/>
        <v>N/A</v>
      </c>
      <c r="L81" s="154">
        <v>0</v>
      </c>
      <c r="M81" s="154">
        <v>0</v>
      </c>
      <c r="N81" s="154">
        <v>0</v>
      </c>
      <c r="O81" s="154">
        <v>0</v>
      </c>
      <c r="P81" s="154">
        <v>0</v>
      </c>
      <c r="Q81" s="162" t="str">
        <f t="shared" si="28"/>
        <v>N/A</v>
      </c>
      <c r="R81" s="154">
        <v>0</v>
      </c>
      <c r="S81" s="163" t="str">
        <f t="shared" si="29"/>
        <v>N/A</v>
      </c>
      <c r="T81" s="164" t="str">
        <f t="shared" si="30"/>
        <v>N/A</v>
      </c>
      <c r="U81" s="165">
        <f t="shared" si="21"/>
        <v>0</v>
      </c>
      <c r="V81" s="166">
        <v>0</v>
      </c>
      <c r="W81" s="167">
        <f t="shared" si="22"/>
        <v>0</v>
      </c>
      <c r="X81" s="168" t="str">
        <f t="shared" si="31"/>
        <v>N/A</v>
      </c>
      <c r="Y81" s="154">
        <v>1</v>
      </c>
      <c r="Z81" s="169">
        <f t="shared" si="23"/>
        <v>14.285714285714285</v>
      </c>
      <c r="AA81" s="170">
        <v>2</v>
      </c>
      <c r="AB81" s="171"/>
      <c r="AC81" s="172"/>
    </row>
    <row r="82" spans="1:29" ht="16.5" customHeight="1" thickBot="1">
      <c r="A82" s="337"/>
      <c r="B82" s="102" t="s">
        <v>58</v>
      </c>
      <c r="C82" s="103">
        <v>577</v>
      </c>
      <c r="D82" s="103">
        <v>146</v>
      </c>
      <c r="E82" s="104">
        <f t="shared" si="20"/>
        <v>25.30329289428076</v>
      </c>
      <c r="F82" s="105">
        <v>86</v>
      </c>
      <c r="G82" s="106">
        <f t="shared" si="24"/>
        <v>58.9041095890411</v>
      </c>
      <c r="H82" s="103">
        <v>2</v>
      </c>
      <c r="I82" s="107">
        <f t="shared" si="25"/>
        <v>2.3255813953488373</v>
      </c>
      <c r="J82" s="108">
        <f t="shared" si="26"/>
        <v>2</v>
      </c>
      <c r="K82" s="109">
        <f t="shared" si="27"/>
        <v>100</v>
      </c>
      <c r="L82" s="103">
        <v>2</v>
      </c>
      <c r="M82" s="103">
        <v>0</v>
      </c>
      <c r="N82" s="103">
        <v>0</v>
      </c>
      <c r="O82" s="103">
        <v>0</v>
      </c>
      <c r="P82" s="103">
        <v>0</v>
      </c>
      <c r="Q82" s="110">
        <f t="shared" si="28"/>
        <v>0</v>
      </c>
      <c r="R82" s="103">
        <v>0</v>
      </c>
      <c r="S82" s="111">
        <f t="shared" si="29"/>
        <v>0</v>
      </c>
      <c r="T82" s="112">
        <f t="shared" si="30"/>
        <v>0</v>
      </c>
      <c r="U82" s="113">
        <f t="shared" si="21"/>
        <v>0</v>
      </c>
      <c r="V82" s="114">
        <v>0</v>
      </c>
      <c r="W82" s="115">
        <f t="shared" si="22"/>
        <v>0</v>
      </c>
      <c r="X82" s="116">
        <f t="shared" si="31"/>
        <v>0</v>
      </c>
      <c r="Y82" s="103">
        <v>0</v>
      </c>
      <c r="Z82" s="117">
        <f t="shared" si="23"/>
        <v>0</v>
      </c>
      <c r="AA82" s="118">
        <v>67</v>
      </c>
      <c r="AB82" s="173">
        <v>95</v>
      </c>
      <c r="AC82" s="81">
        <f>(F82+AB82-AA82)/D82*100</f>
        <v>78.08219178082192</v>
      </c>
    </row>
    <row r="83" spans="1:29" ht="16.5" customHeight="1">
      <c r="A83" s="363" t="s">
        <v>96</v>
      </c>
      <c r="B83" s="51" t="s">
        <v>57</v>
      </c>
      <c r="C83" s="120">
        <f>SUM(C75,C77,C79,C81)</f>
        <v>20252</v>
      </c>
      <c r="D83" s="120">
        <f>SUM(D75,D77,D79,D81)</f>
        <v>8000</v>
      </c>
      <c r="E83" s="53">
        <f t="shared" si="20"/>
        <v>39.502271380604384</v>
      </c>
      <c r="F83" s="121">
        <f>SUM(F75,F77,F79,F81)</f>
        <v>1033</v>
      </c>
      <c r="G83" s="54">
        <f t="shared" si="24"/>
        <v>12.9125</v>
      </c>
      <c r="H83" s="120">
        <f>SUM(H75,H77,H79,H81)</f>
        <v>75</v>
      </c>
      <c r="I83" s="55">
        <f t="shared" si="25"/>
        <v>7.260406582768635</v>
      </c>
      <c r="J83" s="56">
        <f t="shared" si="26"/>
        <v>54</v>
      </c>
      <c r="K83" s="57">
        <f t="shared" si="27"/>
        <v>72</v>
      </c>
      <c r="L83" s="120">
        <f aca="true" t="shared" si="33" ref="L83:P84">SUM(L75,L77,L79,L81)</f>
        <v>41</v>
      </c>
      <c r="M83" s="120">
        <f t="shared" si="33"/>
        <v>0</v>
      </c>
      <c r="N83" s="120">
        <f t="shared" si="33"/>
        <v>0</v>
      </c>
      <c r="O83" s="120">
        <f t="shared" si="33"/>
        <v>13</v>
      </c>
      <c r="P83" s="120">
        <f>SUM(P75,P77,P79,P81)</f>
        <v>3</v>
      </c>
      <c r="Q83" s="122">
        <f t="shared" si="28"/>
        <v>4</v>
      </c>
      <c r="R83" s="120">
        <f>SUM(R75,R77,R79,R81)</f>
        <v>18</v>
      </c>
      <c r="S83" s="123">
        <f t="shared" si="29"/>
        <v>24</v>
      </c>
      <c r="T83" s="124">
        <f t="shared" si="30"/>
        <v>28.000000000000004</v>
      </c>
      <c r="U83" s="61">
        <f t="shared" si="21"/>
        <v>0</v>
      </c>
      <c r="V83" s="125">
        <f>SUM(V75,V77,V79,V81)</f>
        <v>0</v>
      </c>
      <c r="W83" s="62">
        <f t="shared" si="22"/>
        <v>0</v>
      </c>
      <c r="X83" s="63">
        <f t="shared" si="31"/>
        <v>0</v>
      </c>
      <c r="Y83" s="120">
        <f>SUM(Y75,Y77,Y79,Y81)</f>
        <v>180</v>
      </c>
      <c r="Z83" s="64">
        <f t="shared" si="23"/>
        <v>17.424975798644724</v>
      </c>
      <c r="AA83" s="126">
        <f>SUM(AA75,AA77,AA79,AA81)</f>
        <v>718</v>
      </c>
      <c r="AB83" s="65"/>
      <c r="AC83" s="127"/>
    </row>
    <row r="84" spans="1:29" ht="16.5" customHeight="1" thickBot="1">
      <c r="A84" s="364"/>
      <c r="B84" s="67" t="s">
        <v>58</v>
      </c>
      <c r="C84" s="128">
        <f>SUM(C76,C78,C80,C82)</f>
        <v>17644</v>
      </c>
      <c r="D84" s="128">
        <f>SUM(D76,D78,D80,D82)</f>
        <v>7220</v>
      </c>
      <c r="E84" s="69">
        <f t="shared" si="20"/>
        <v>40.920426207209246</v>
      </c>
      <c r="F84" s="129">
        <f>SUM(F76,F78,F80,F82)</f>
        <v>2281</v>
      </c>
      <c r="G84" s="70">
        <f t="shared" si="24"/>
        <v>31.59279778393352</v>
      </c>
      <c r="H84" s="128">
        <f>SUM(H76,H78,H80,H82)</f>
        <v>153</v>
      </c>
      <c r="I84" s="71">
        <f t="shared" si="25"/>
        <v>6.707584392810172</v>
      </c>
      <c r="J84" s="72">
        <f t="shared" si="26"/>
        <v>117</v>
      </c>
      <c r="K84" s="73">
        <f t="shared" si="27"/>
        <v>76.47058823529412</v>
      </c>
      <c r="L84" s="128">
        <f t="shared" si="33"/>
        <v>71</v>
      </c>
      <c r="M84" s="128">
        <f t="shared" si="33"/>
        <v>2</v>
      </c>
      <c r="N84" s="128">
        <f t="shared" si="33"/>
        <v>5</v>
      </c>
      <c r="O84" s="128">
        <f t="shared" si="33"/>
        <v>39</v>
      </c>
      <c r="P84" s="128">
        <f t="shared" si="33"/>
        <v>2</v>
      </c>
      <c r="Q84" s="74">
        <f t="shared" si="28"/>
        <v>1.3071895424836601</v>
      </c>
      <c r="R84" s="128">
        <f>SUM(R76,R78,R80,R82)</f>
        <v>34</v>
      </c>
      <c r="S84" s="75">
        <f t="shared" si="29"/>
        <v>22.22222222222222</v>
      </c>
      <c r="T84" s="76">
        <f t="shared" si="30"/>
        <v>23.52941176470588</v>
      </c>
      <c r="U84" s="77">
        <f t="shared" si="21"/>
        <v>0.08768084173608066</v>
      </c>
      <c r="V84" s="130">
        <f>SUM(V76,V78,V80,V82)</f>
        <v>2</v>
      </c>
      <c r="W84" s="78">
        <f t="shared" si="22"/>
        <v>0.08768084173608066</v>
      </c>
      <c r="X84" s="79">
        <f>IF(ISERROR(M84/H84),"N/A",M84/H84*100)</f>
        <v>1.3071895424836601</v>
      </c>
      <c r="Y84" s="128">
        <f>SUM(Y76,Y78,Y80,Y82)</f>
        <v>712</v>
      </c>
      <c r="Z84" s="80">
        <f t="shared" si="23"/>
        <v>31.214379658044717</v>
      </c>
      <c r="AA84" s="131">
        <f>SUM(AA76,AA78,AA80,AA82)</f>
        <v>1106</v>
      </c>
      <c r="AB84" s="68">
        <v>1904</v>
      </c>
      <c r="AC84" s="132">
        <f>(F84+AB84-AA84)/D84*100</f>
        <v>42.64542936288089</v>
      </c>
    </row>
    <row r="85" spans="26:29" ht="9.75" customHeight="1">
      <c r="Z85" s="5"/>
      <c r="AA85" s="175"/>
      <c r="AC85" s="4"/>
    </row>
    <row r="86" spans="26:27" ht="9.75" customHeight="1">
      <c r="Z86" s="5"/>
      <c r="AA86" s="175"/>
    </row>
    <row r="87" spans="26:27" ht="9.75" customHeight="1">
      <c r="Z87" s="5"/>
      <c r="AA87" s="175"/>
    </row>
    <row r="88" spans="26:27" ht="9.75" customHeight="1">
      <c r="Z88" s="5"/>
      <c r="AA88" s="175"/>
    </row>
    <row r="89" spans="26:27" ht="9.75" customHeight="1">
      <c r="Z89" s="5"/>
      <c r="AA89" s="175"/>
    </row>
    <row r="90" spans="26:27" ht="9.75" customHeight="1">
      <c r="Z90" s="5"/>
      <c r="AA90" s="175"/>
    </row>
    <row r="91" spans="26:27" ht="9.75" customHeight="1">
      <c r="Z91" s="5"/>
      <c r="AA91" s="175"/>
    </row>
    <row r="92" spans="26:27" ht="9.75" customHeight="1">
      <c r="Z92" s="5"/>
      <c r="AA92" s="175"/>
    </row>
    <row r="93" spans="26:27" ht="9.75" customHeight="1">
      <c r="Z93" s="5"/>
      <c r="AA93" s="175"/>
    </row>
    <row r="94" spans="26:27" ht="9.75" customHeight="1">
      <c r="Z94" s="5"/>
      <c r="AA94" s="175"/>
    </row>
    <row r="95" spans="26:27" ht="9.75" customHeight="1">
      <c r="Z95" s="5"/>
      <c r="AA95" s="175"/>
    </row>
    <row r="96" spans="26:27" ht="9.75" customHeight="1">
      <c r="Z96" s="5"/>
      <c r="AA96" s="175"/>
    </row>
    <row r="97" spans="26:27" ht="9.75" customHeight="1">
      <c r="Z97" s="5"/>
      <c r="AA97" s="175"/>
    </row>
    <row r="98" spans="26:27" ht="9.75" customHeight="1">
      <c r="Z98" s="5"/>
      <c r="AA98" s="175"/>
    </row>
    <row r="99" spans="26:27" ht="9.75" customHeight="1">
      <c r="Z99" s="5"/>
      <c r="AA99" s="175"/>
    </row>
    <row r="100" spans="26:27" ht="9.75" customHeight="1">
      <c r="Z100" s="5"/>
      <c r="AA100" s="175"/>
    </row>
    <row r="101" spans="26:27" ht="9.75" customHeight="1">
      <c r="Z101" s="5"/>
      <c r="AA101" s="175"/>
    </row>
    <row r="102" spans="26:27" ht="9.75" customHeight="1">
      <c r="Z102" s="5"/>
      <c r="AA102" s="175"/>
    </row>
    <row r="103" spans="26:27" ht="9.75" customHeight="1">
      <c r="Z103" s="5"/>
      <c r="AA103" s="175"/>
    </row>
    <row r="104" spans="26:27" ht="9.75" customHeight="1">
      <c r="Z104" s="5"/>
      <c r="AA104" s="175"/>
    </row>
    <row r="105" spans="26:27" ht="9.75" customHeight="1">
      <c r="Z105" s="5"/>
      <c r="AA105" s="175"/>
    </row>
    <row r="106" spans="26:27" ht="9.75" customHeight="1">
      <c r="Z106" s="5"/>
      <c r="AA106" s="175"/>
    </row>
    <row r="107" spans="26:27" ht="9.75" customHeight="1">
      <c r="Z107" s="5"/>
      <c r="AA107" s="175"/>
    </row>
    <row r="108" spans="26:27" ht="9.75" customHeight="1">
      <c r="Z108" s="5"/>
      <c r="AA108" s="175"/>
    </row>
    <row r="109" ht="9.75" customHeight="1">
      <c r="Z109" s="5"/>
    </row>
    <row r="110" ht="9.75" customHeight="1">
      <c r="Z110" s="5"/>
    </row>
    <row r="111" ht="9.75" customHeight="1">
      <c r="Z111" s="5"/>
    </row>
    <row r="112" ht="9.75" customHeight="1">
      <c r="Z112" s="5"/>
    </row>
    <row r="113" ht="9.75" customHeight="1">
      <c r="Z113" s="5"/>
    </row>
    <row r="114" ht="9.75" customHeight="1">
      <c r="Z114" s="5"/>
    </row>
    <row r="115" ht="9.75" customHeight="1">
      <c r="Z115" s="5"/>
    </row>
    <row r="116" ht="9.75" customHeight="1">
      <c r="Z116" s="5"/>
    </row>
    <row r="117" ht="9.75" customHeight="1">
      <c r="Z117" s="5"/>
    </row>
    <row r="118" ht="9.75" customHeight="1">
      <c r="Z118" s="5"/>
    </row>
    <row r="119" ht="9.75" customHeight="1">
      <c r="Z119" s="5"/>
    </row>
    <row r="120" ht="9.75" customHeight="1">
      <c r="Z120" s="5"/>
    </row>
    <row r="121" ht="9.75" customHeight="1">
      <c r="Z121" s="5"/>
    </row>
    <row r="122" ht="9.75" customHeight="1">
      <c r="Z122" s="5"/>
    </row>
    <row r="123" ht="9.75" customHeight="1">
      <c r="Z123" s="5"/>
    </row>
    <row r="124" ht="9.75" customHeight="1">
      <c r="Z124" s="5"/>
    </row>
    <row r="125" ht="9.75" customHeight="1">
      <c r="Z125" s="5"/>
    </row>
    <row r="126" ht="9.75" customHeight="1">
      <c r="Z126" s="5"/>
    </row>
    <row r="127" ht="9.75" customHeight="1">
      <c r="Z127" s="5"/>
    </row>
    <row r="128" ht="9.75" customHeight="1">
      <c r="Z128" s="5"/>
    </row>
    <row r="129" ht="9.75" customHeight="1">
      <c r="Z129" s="5"/>
    </row>
    <row r="130" ht="9.75" customHeight="1">
      <c r="Z130" s="5"/>
    </row>
    <row r="131" ht="9.75" customHeight="1">
      <c r="Z131" s="5"/>
    </row>
    <row r="132" ht="9.75" customHeight="1">
      <c r="Z132" s="5"/>
    </row>
    <row r="133" ht="9.75" customHeight="1">
      <c r="Z133" s="5"/>
    </row>
    <row r="134" ht="9.75" customHeight="1">
      <c r="Z134" s="5"/>
    </row>
    <row r="135" ht="9.75" customHeight="1">
      <c r="Z135" s="5"/>
    </row>
    <row r="136" ht="9.75" customHeight="1">
      <c r="Z136" s="5"/>
    </row>
    <row r="137" ht="9.75" customHeight="1">
      <c r="Z137" s="5"/>
    </row>
    <row r="138" ht="9.75" customHeight="1">
      <c r="Z138" s="5"/>
    </row>
    <row r="139" ht="9.75" customHeight="1">
      <c r="Z139" s="5"/>
    </row>
    <row r="140" ht="9.75" customHeight="1">
      <c r="Z140" s="5"/>
    </row>
    <row r="141" ht="9.75" customHeight="1">
      <c r="Z141" s="5"/>
    </row>
    <row r="142" ht="9.75" customHeight="1">
      <c r="Z142" s="5"/>
    </row>
    <row r="143" ht="9.75" customHeight="1">
      <c r="Z143" s="5"/>
    </row>
    <row r="144" ht="9.75" customHeight="1">
      <c r="Z144" s="5"/>
    </row>
    <row r="145" ht="9.75" customHeight="1">
      <c r="Z145" s="5"/>
    </row>
    <row r="146" ht="9.75" customHeight="1">
      <c r="Z146" s="5"/>
    </row>
    <row r="147" ht="9.75" customHeight="1">
      <c r="Z147" s="5"/>
    </row>
    <row r="148" ht="9.75" customHeight="1">
      <c r="Z148" s="5"/>
    </row>
    <row r="149" ht="9.75" customHeight="1">
      <c r="Z149" s="5"/>
    </row>
    <row r="150" ht="9.75" customHeight="1">
      <c r="Z150" s="5"/>
    </row>
    <row r="151" ht="9.75" customHeight="1">
      <c r="Z151" s="5"/>
    </row>
    <row r="152" ht="9.75" customHeight="1">
      <c r="Z152" s="5"/>
    </row>
    <row r="153" ht="9.75" customHeight="1">
      <c r="Z153" s="5"/>
    </row>
    <row r="154" ht="9.75" customHeight="1">
      <c r="Z154" s="5"/>
    </row>
    <row r="155" ht="9.75" customHeight="1">
      <c r="Z155" s="5"/>
    </row>
    <row r="156" ht="9.75" customHeight="1">
      <c r="Z156" s="5"/>
    </row>
  </sheetData>
  <sheetProtection/>
  <mergeCells count="46">
    <mergeCell ref="A81:A82"/>
    <mergeCell ref="A83:A84"/>
    <mergeCell ref="A65:A66"/>
    <mergeCell ref="A67:A68"/>
    <mergeCell ref="A69:A70"/>
    <mergeCell ref="A71:A72"/>
    <mergeCell ref="A77:A78"/>
    <mergeCell ref="A79:A80"/>
    <mergeCell ref="A45:A46"/>
    <mergeCell ref="A47:A48"/>
    <mergeCell ref="A73:A74"/>
    <mergeCell ref="A75:A76"/>
    <mergeCell ref="A53:A54"/>
    <mergeCell ref="A55:A56"/>
    <mergeCell ref="A57:A58"/>
    <mergeCell ref="A59:A60"/>
    <mergeCell ref="A61:A62"/>
    <mergeCell ref="A63:A64"/>
    <mergeCell ref="A49:A50"/>
    <mergeCell ref="A51:A52"/>
    <mergeCell ref="A29:A30"/>
    <mergeCell ref="A31:A32"/>
    <mergeCell ref="A33:A34"/>
    <mergeCell ref="A35:A36"/>
    <mergeCell ref="A37:A38"/>
    <mergeCell ref="A39:A40"/>
    <mergeCell ref="A41:A42"/>
    <mergeCell ref="A43:A44"/>
    <mergeCell ref="A25:A26"/>
    <mergeCell ref="A27:A28"/>
    <mergeCell ref="A13:A14"/>
    <mergeCell ref="A15:A16"/>
    <mergeCell ref="A17:A18"/>
    <mergeCell ref="A19:A20"/>
    <mergeCell ref="A21:A22"/>
    <mergeCell ref="A23:A24"/>
    <mergeCell ref="A9:A10"/>
    <mergeCell ref="A11:A12"/>
    <mergeCell ref="U4:W4"/>
    <mergeCell ref="Y4:Z4"/>
    <mergeCell ref="AA4:AC4"/>
    <mergeCell ref="A7:A8"/>
    <mergeCell ref="A4:B6"/>
    <mergeCell ref="F4:I4"/>
    <mergeCell ref="J4:K4"/>
    <mergeCell ref="L4:O4"/>
  </mergeCells>
  <printOptions/>
  <pageMargins left="0.4330708661417323" right="0.1968503937007874" top="0.7480314960629921" bottom="0.35433070866141736" header="0.31496062992125984" footer="0.31496062992125984"/>
  <pageSetup horizontalDpi="600" verticalDpi="600" orientation="landscape" paperSize="9" scale="67" r:id="rId1"/>
  <rowBreaks count="1" manualBreakCount="1">
    <brk id="38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view="pageBreakPreview" zoomScale="75" zoomScaleNormal="125" zoomScaleSheetLayoutView="75" zoomScalePageLayoutView="0" workbookViewId="0" topLeftCell="A1">
      <pane xSplit="1" ySplit="6" topLeftCell="D22" activePane="bottomRight" state="frozen"/>
      <selection pane="topLeft" activeCell="Q118" sqref="Q118"/>
      <selection pane="topRight" activeCell="Q118" sqref="Q118"/>
      <selection pane="bottomLeft" activeCell="Q118" sqref="Q118"/>
      <selection pane="bottomRight" activeCell="Q118" sqref="Q118"/>
    </sheetView>
  </sheetViews>
  <sheetFormatPr defaultColWidth="9.140625" defaultRowHeight="15"/>
  <cols>
    <col min="4" max="4" width="11.421875" style="0" bestFit="1" customWidth="1"/>
    <col min="5" max="5" width="9.8515625" style="0" bestFit="1" customWidth="1"/>
    <col min="16" max="16" width="9.140625" style="0" customWidth="1"/>
  </cols>
  <sheetData>
    <row r="1" spans="1:26" ht="13.5">
      <c r="A1" s="176" t="s">
        <v>97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13.5">
      <c r="A2" s="178" t="s">
        <v>98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ht="14.25" thickBo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80"/>
      <c r="T3" s="179"/>
      <c r="U3" s="179"/>
      <c r="V3" s="179"/>
      <c r="W3" s="179"/>
      <c r="X3" s="179"/>
      <c r="Y3" s="179"/>
      <c r="Z3" s="179"/>
    </row>
    <row r="4" spans="1:28" s="186" customFormat="1" ht="12">
      <c r="A4" s="373"/>
      <c r="B4" s="374"/>
      <c r="C4" s="375"/>
      <c r="D4" s="181"/>
      <c r="E4" s="181"/>
      <c r="F4" s="182"/>
      <c r="G4" s="382" t="s">
        <v>2</v>
      </c>
      <c r="H4" s="383"/>
      <c r="I4" s="383"/>
      <c r="J4" s="383"/>
      <c r="K4" s="383" t="s">
        <v>3</v>
      </c>
      <c r="L4" s="383"/>
      <c r="M4" s="383" t="s">
        <v>4</v>
      </c>
      <c r="N4" s="383"/>
      <c r="O4" s="383"/>
      <c r="P4" s="383"/>
      <c r="Q4" s="183"/>
      <c r="R4" s="184"/>
      <c r="S4" s="384" t="s">
        <v>5</v>
      </c>
      <c r="T4" s="385"/>
      <c r="U4" s="385"/>
      <c r="V4" s="386"/>
      <c r="W4" s="185"/>
      <c r="X4" s="387" t="s">
        <v>6</v>
      </c>
      <c r="Y4" s="388"/>
      <c r="Z4" s="365" t="s">
        <v>7</v>
      </c>
      <c r="AA4" s="366"/>
      <c r="AB4" s="367"/>
    </row>
    <row r="5" spans="1:28" s="186" customFormat="1" ht="36">
      <c r="A5" s="376"/>
      <c r="B5" s="377"/>
      <c r="C5" s="378"/>
      <c r="D5" s="187" t="s">
        <v>8</v>
      </c>
      <c r="E5" s="187" t="s">
        <v>9</v>
      </c>
      <c r="F5" s="188" t="s">
        <v>10</v>
      </c>
      <c r="G5" s="189" t="s">
        <v>11</v>
      </c>
      <c r="H5" s="190" t="s">
        <v>12</v>
      </c>
      <c r="I5" s="187" t="s">
        <v>13</v>
      </c>
      <c r="J5" s="190" t="s">
        <v>14</v>
      </c>
      <c r="K5" s="187" t="s">
        <v>11</v>
      </c>
      <c r="L5" s="190" t="s">
        <v>15</v>
      </c>
      <c r="M5" s="187" t="s">
        <v>16</v>
      </c>
      <c r="N5" s="187" t="s">
        <v>17</v>
      </c>
      <c r="O5" s="187" t="s">
        <v>18</v>
      </c>
      <c r="P5" s="335" t="s">
        <v>141</v>
      </c>
      <c r="Q5" s="187" t="s">
        <v>20</v>
      </c>
      <c r="R5" s="191" t="s">
        <v>22</v>
      </c>
      <c r="S5" s="192" t="s">
        <v>25</v>
      </c>
      <c r="T5" s="193" t="s">
        <v>99</v>
      </c>
      <c r="U5" s="192" t="s">
        <v>100</v>
      </c>
      <c r="V5" s="194" t="s">
        <v>101</v>
      </c>
      <c r="W5" s="188" t="s">
        <v>28</v>
      </c>
      <c r="X5" s="195" t="s">
        <v>29</v>
      </c>
      <c r="Y5" s="196" t="s">
        <v>30</v>
      </c>
      <c r="Z5" s="197" t="s">
        <v>102</v>
      </c>
      <c r="AA5" s="198" t="s">
        <v>32</v>
      </c>
      <c r="AB5" s="199" t="s">
        <v>15</v>
      </c>
    </row>
    <row r="6" spans="1:28" s="186" customFormat="1" ht="12.75" thickBot="1">
      <c r="A6" s="379"/>
      <c r="B6" s="380"/>
      <c r="C6" s="381"/>
      <c r="D6" s="200" t="s">
        <v>103</v>
      </c>
      <c r="E6" s="201" t="s">
        <v>104</v>
      </c>
      <c r="F6" s="202" t="s">
        <v>105</v>
      </c>
      <c r="G6" s="203" t="s">
        <v>106</v>
      </c>
      <c r="H6" s="190" t="s">
        <v>107</v>
      </c>
      <c r="I6" s="187" t="s">
        <v>108</v>
      </c>
      <c r="J6" s="190" t="s">
        <v>109</v>
      </c>
      <c r="K6" s="187" t="s">
        <v>110</v>
      </c>
      <c r="L6" s="190" t="s">
        <v>111</v>
      </c>
      <c r="M6" s="200"/>
      <c r="N6" s="200" t="s">
        <v>112</v>
      </c>
      <c r="O6" s="200"/>
      <c r="P6" s="200"/>
      <c r="Q6" s="200"/>
      <c r="R6" s="204"/>
      <c r="S6" s="205" t="s">
        <v>113</v>
      </c>
      <c r="T6" s="193" t="s">
        <v>114</v>
      </c>
      <c r="U6" s="190" t="s">
        <v>115</v>
      </c>
      <c r="V6" s="206" t="s">
        <v>116</v>
      </c>
      <c r="W6" s="207" t="s">
        <v>143</v>
      </c>
      <c r="X6" s="208" t="s">
        <v>117</v>
      </c>
      <c r="Y6" s="209" t="s">
        <v>118</v>
      </c>
      <c r="Z6" s="210" t="s">
        <v>119</v>
      </c>
      <c r="AA6" s="211" t="s">
        <v>120</v>
      </c>
      <c r="AB6" s="212" t="s">
        <v>121</v>
      </c>
    </row>
    <row r="7" spans="1:28" s="228" customFormat="1" ht="30" customHeight="1">
      <c r="A7" s="368" t="s">
        <v>122</v>
      </c>
      <c r="B7" s="213" t="s">
        <v>123</v>
      </c>
      <c r="C7" s="214"/>
      <c r="D7" s="215">
        <v>63879</v>
      </c>
      <c r="E7" s="215">
        <v>25784</v>
      </c>
      <c r="F7" s="216">
        <f aca="true" t="shared" si="0" ref="F7:F30">E7/D7*100</f>
        <v>40.3638128336386</v>
      </c>
      <c r="G7" s="217">
        <v>3935</v>
      </c>
      <c r="H7" s="218">
        <f>G7/E7*100</f>
        <v>15.26140242010549</v>
      </c>
      <c r="I7" s="219">
        <v>200</v>
      </c>
      <c r="J7" s="218">
        <f>I7/G7*100</f>
        <v>5.082592121982211</v>
      </c>
      <c r="K7" s="219">
        <f>SUM(M7:P7)</f>
        <v>167</v>
      </c>
      <c r="L7" s="218">
        <f>K7/I7*100</f>
        <v>83.5</v>
      </c>
      <c r="M7" s="219">
        <v>57</v>
      </c>
      <c r="N7" s="219">
        <v>1</v>
      </c>
      <c r="O7" s="219">
        <v>0</v>
      </c>
      <c r="P7" s="219">
        <v>109</v>
      </c>
      <c r="Q7" s="219">
        <v>20</v>
      </c>
      <c r="R7" s="220">
        <v>13</v>
      </c>
      <c r="S7" s="221">
        <f>N7/G7*100</f>
        <v>0.025412960609911054</v>
      </c>
      <c r="T7" s="222">
        <v>0</v>
      </c>
      <c r="U7" s="221">
        <f aca="true" t="shared" si="1" ref="U7:U32">T7/G7*100</f>
        <v>0</v>
      </c>
      <c r="V7" s="223">
        <f aca="true" t="shared" si="2" ref="V7:V32">T7/N7*100</f>
        <v>0</v>
      </c>
      <c r="W7" s="218">
        <f>N7/I7*100</f>
        <v>0.5</v>
      </c>
      <c r="X7" s="224">
        <v>2691</v>
      </c>
      <c r="Y7" s="216">
        <f>X7/G7*100</f>
        <v>68.38627700127064</v>
      </c>
      <c r="Z7" s="225"/>
      <c r="AA7" s="226"/>
      <c r="AB7" s="227"/>
    </row>
    <row r="8" spans="1:28" s="228" customFormat="1" ht="30" customHeight="1">
      <c r="A8" s="369"/>
      <c r="B8" s="229" t="s">
        <v>124</v>
      </c>
      <c r="C8" s="230"/>
      <c r="D8" s="231">
        <v>67810</v>
      </c>
      <c r="E8" s="231">
        <v>26179</v>
      </c>
      <c r="F8" s="232">
        <f>E8/D8*100</f>
        <v>38.606400235953394</v>
      </c>
      <c r="G8" s="233">
        <v>5132</v>
      </c>
      <c r="H8" s="234">
        <f aca="true" t="shared" si="3" ref="H8:H30">G8/E8*100</f>
        <v>19.603498987738263</v>
      </c>
      <c r="I8" s="235">
        <v>269</v>
      </c>
      <c r="J8" s="234">
        <f>I8/G8*100</f>
        <v>5.241621200311769</v>
      </c>
      <c r="K8" s="235">
        <f>SUM(M8:P8)</f>
        <v>216</v>
      </c>
      <c r="L8" s="234">
        <f>K8/I8*100</f>
        <v>80.29739776951673</v>
      </c>
      <c r="M8" s="235">
        <v>71</v>
      </c>
      <c r="N8" s="235">
        <v>2</v>
      </c>
      <c r="O8" s="235">
        <v>0</v>
      </c>
      <c r="P8" s="235">
        <v>143</v>
      </c>
      <c r="Q8" s="235">
        <v>30</v>
      </c>
      <c r="R8" s="236">
        <v>23</v>
      </c>
      <c r="S8" s="237">
        <f>N8/G8*100</f>
        <v>0.03897116134060795</v>
      </c>
      <c r="T8" s="238">
        <v>2</v>
      </c>
      <c r="U8" s="237">
        <f t="shared" si="1"/>
        <v>0.03897116134060795</v>
      </c>
      <c r="V8" s="239">
        <f t="shared" si="2"/>
        <v>100</v>
      </c>
      <c r="W8" s="234">
        <f aca="true" t="shared" si="4" ref="W8:W31">N8/I8*100</f>
        <v>0.7434944237918215</v>
      </c>
      <c r="X8" s="240">
        <v>2382</v>
      </c>
      <c r="Y8" s="232">
        <f aca="true" t="shared" si="5" ref="Y8:Y32">X8/G8*100</f>
        <v>46.41465315666407</v>
      </c>
      <c r="Z8" s="241"/>
      <c r="AA8" s="242"/>
      <c r="AB8" s="243"/>
    </row>
    <row r="9" spans="1:28" s="228" customFormat="1" ht="30" customHeight="1">
      <c r="A9" s="369"/>
      <c r="B9" s="229" t="s">
        <v>125</v>
      </c>
      <c r="C9" s="230"/>
      <c r="D9" s="231">
        <v>56024</v>
      </c>
      <c r="E9" s="231">
        <v>20871</v>
      </c>
      <c r="F9" s="232">
        <f t="shared" si="0"/>
        <v>37.25367699557333</v>
      </c>
      <c r="G9" s="233">
        <v>2132</v>
      </c>
      <c r="H9" s="234">
        <f t="shared" si="3"/>
        <v>10.215131043074122</v>
      </c>
      <c r="I9" s="235">
        <v>225</v>
      </c>
      <c r="J9" s="234">
        <f>I9/G9*100</f>
        <v>10.553470919324578</v>
      </c>
      <c r="K9" s="235">
        <f aca="true" t="shared" si="6" ref="K9:K32">SUM(M9:P9)</f>
        <v>160</v>
      </c>
      <c r="L9" s="234">
        <f aca="true" t="shared" si="7" ref="L9:L32">K9/I9*100</f>
        <v>71.11111111111111</v>
      </c>
      <c r="M9" s="235">
        <v>52</v>
      </c>
      <c r="N9" s="235">
        <v>5</v>
      </c>
      <c r="O9" s="235">
        <v>0</v>
      </c>
      <c r="P9" s="235">
        <v>103</v>
      </c>
      <c r="Q9" s="235">
        <v>50</v>
      </c>
      <c r="R9" s="236">
        <v>15</v>
      </c>
      <c r="S9" s="237">
        <f aca="true" t="shared" si="8" ref="S9:S32">N9/G9*100</f>
        <v>0.23452157598499063</v>
      </c>
      <c r="T9" s="238">
        <v>1</v>
      </c>
      <c r="U9" s="237">
        <f t="shared" si="1"/>
        <v>0.04690431519699812</v>
      </c>
      <c r="V9" s="239">
        <f t="shared" si="2"/>
        <v>20</v>
      </c>
      <c r="W9" s="234">
        <f t="shared" si="4"/>
        <v>2.2222222222222223</v>
      </c>
      <c r="X9" s="240">
        <v>793</v>
      </c>
      <c r="Y9" s="232">
        <f t="shared" si="5"/>
        <v>37.19512195121951</v>
      </c>
      <c r="Z9" s="241"/>
      <c r="AA9" s="242"/>
      <c r="AB9" s="243"/>
    </row>
    <row r="10" spans="1:28" s="228" customFormat="1" ht="30" customHeight="1">
      <c r="A10" s="369"/>
      <c r="B10" s="229" t="s">
        <v>126</v>
      </c>
      <c r="C10" s="230"/>
      <c r="D10" s="231">
        <v>53532</v>
      </c>
      <c r="E10" s="231">
        <v>18095</v>
      </c>
      <c r="F10" s="232">
        <f t="shared" si="0"/>
        <v>33.80221176118957</v>
      </c>
      <c r="G10" s="233">
        <v>1943</v>
      </c>
      <c r="H10" s="234">
        <f t="shared" si="3"/>
        <v>10.73777286543244</v>
      </c>
      <c r="I10" s="235">
        <v>199</v>
      </c>
      <c r="J10" s="234">
        <f aca="true" t="shared" si="9" ref="J10:J32">I10/G10*100</f>
        <v>10.241893978383942</v>
      </c>
      <c r="K10" s="235">
        <f t="shared" si="6"/>
        <v>149</v>
      </c>
      <c r="L10" s="234">
        <f t="shared" si="7"/>
        <v>74.87437185929649</v>
      </c>
      <c r="M10" s="235">
        <v>35</v>
      </c>
      <c r="N10" s="235">
        <v>3</v>
      </c>
      <c r="O10" s="235">
        <v>0</v>
      </c>
      <c r="P10" s="235">
        <v>111</v>
      </c>
      <c r="Q10" s="235">
        <v>39</v>
      </c>
      <c r="R10" s="236">
        <v>11</v>
      </c>
      <c r="S10" s="237">
        <f t="shared" si="8"/>
        <v>0.1544004117344313</v>
      </c>
      <c r="T10" s="238">
        <v>0</v>
      </c>
      <c r="U10" s="237">
        <f t="shared" si="1"/>
        <v>0</v>
      </c>
      <c r="V10" s="239">
        <f t="shared" si="2"/>
        <v>0</v>
      </c>
      <c r="W10" s="234">
        <f t="shared" si="4"/>
        <v>1.507537688442211</v>
      </c>
      <c r="X10" s="240">
        <v>510</v>
      </c>
      <c r="Y10" s="232">
        <f t="shared" si="5"/>
        <v>26.248069994853317</v>
      </c>
      <c r="Z10" s="241"/>
      <c r="AA10" s="242"/>
      <c r="AB10" s="243"/>
    </row>
    <row r="11" spans="1:28" s="228" customFormat="1" ht="30" customHeight="1">
      <c r="A11" s="369"/>
      <c r="B11" s="229" t="s">
        <v>127</v>
      </c>
      <c r="C11" s="230"/>
      <c r="D11" s="231">
        <v>56580</v>
      </c>
      <c r="E11" s="231">
        <v>21479</v>
      </c>
      <c r="F11" s="232">
        <f t="shared" si="0"/>
        <v>37.962177447861436</v>
      </c>
      <c r="G11" s="233">
        <v>1776</v>
      </c>
      <c r="H11" s="234">
        <f t="shared" si="3"/>
        <v>8.268541365985381</v>
      </c>
      <c r="I11" s="235">
        <v>147</v>
      </c>
      <c r="J11" s="234">
        <f t="shared" si="9"/>
        <v>8.277027027027026</v>
      </c>
      <c r="K11" s="235">
        <f t="shared" si="6"/>
        <v>110</v>
      </c>
      <c r="L11" s="234">
        <f t="shared" si="7"/>
        <v>74.82993197278913</v>
      </c>
      <c r="M11" s="235">
        <v>36</v>
      </c>
      <c r="N11" s="235">
        <v>2</v>
      </c>
      <c r="O11" s="235">
        <v>0</v>
      </c>
      <c r="P11" s="235">
        <v>72</v>
      </c>
      <c r="Q11" s="235">
        <v>29</v>
      </c>
      <c r="R11" s="236">
        <v>8</v>
      </c>
      <c r="S11" s="237">
        <f t="shared" si="8"/>
        <v>0.11261261261261261</v>
      </c>
      <c r="T11" s="238">
        <v>1</v>
      </c>
      <c r="U11" s="237">
        <f t="shared" si="1"/>
        <v>0.05630630630630631</v>
      </c>
      <c r="V11" s="239">
        <f t="shared" si="2"/>
        <v>50</v>
      </c>
      <c r="W11" s="234">
        <f t="shared" si="4"/>
        <v>1.3605442176870748</v>
      </c>
      <c r="X11" s="240">
        <v>474</v>
      </c>
      <c r="Y11" s="232">
        <f t="shared" si="5"/>
        <v>26.68918918918919</v>
      </c>
      <c r="Z11" s="241"/>
      <c r="AA11" s="242"/>
      <c r="AB11" s="243"/>
    </row>
    <row r="12" spans="1:28" s="228" customFormat="1" ht="30" customHeight="1">
      <c r="A12" s="369"/>
      <c r="B12" s="229" t="s">
        <v>128</v>
      </c>
      <c r="C12" s="230"/>
      <c r="D12" s="231">
        <v>67887</v>
      </c>
      <c r="E12" s="231">
        <v>31722</v>
      </c>
      <c r="F12" s="232">
        <f t="shared" si="0"/>
        <v>46.72765036015732</v>
      </c>
      <c r="G12" s="233">
        <v>2510</v>
      </c>
      <c r="H12" s="234">
        <f t="shared" si="3"/>
        <v>7.912489754744341</v>
      </c>
      <c r="I12" s="235">
        <v>117</v>
      </c>
      <c r="J12" s="234">
        <f t="shared" si="9"/>
        <v>4.661354581673307</v>
      </c>
      <c r="K12" s="235">
        <f t="shared" si="6"/>
        <v>88</v>
      </c>
      <c r="L12" s="234">
        <f t="shared" si="7"/>
        <v>75.21367521367522</v>
      </c>
      <c r="M12" s="235">
        <v>21</v>
      </c>
      <c r="N12" s="235">
        <v>5</v>
      </c>
      <c r="O12" s="235">
        <v>0</v>
      </c>
      <c r="P12" s="235">
        <v>62</v>
      </c>
      <c r="Q12" s="235">
        <v>24</v>
      </c>
      <c r="R12" s="236">
        <v>5</v>
      </c>
      <c r="S12" s="237">
        <f t="shared" si="8"/>
        <v>0.199203187250996</v>
      </c>
      <c r="T12" s="238">
        <v>1</v>
      </c>
      <c r="U12" s="237">
        <f t="shared" si="1"/>
        <v>0.0398406374501992</v>
      </c>
      <c r="V12" s="239">
        <f t="shared" si="2"/>
        <v>20</v>
      </c>
      <c r="W12" s="234">
        <f t="shared" si="4"/>
        <v>4.273504273504273</v>
      </c>
      <c r="X12" s="240">
        <v>560</v>
      </c>
      <c r="Y12" s="232">
        <f t="shared" si="5"/>
        <v>22.31075697211155</v>
      </c>
      <c r="Z12" s="241"/>
      <c r="AA12" s="242"/>
      <c r="AB12" s="243"/>
    </row>
    <row r="13" spans="1:28" s="228" customFormat="1" ht="30" customHeight="1">
      <c r="A13" s="369"/>
      <c r="B13" s="229" t="s">
        <v>129</v>
      </c>
      <c r="C13" s="230"/>
      <c r="D13" s="231">
        <v>71376</v>
      </c>
      <c r="E13" s="231">
        <v>47142</v>
      </c>
      <c r="F13" s="232">
        <f t="shared" si="0"/>
        <v>66.04741089441829</v>
      </c>
      <c r="G13" s="233">
        <v>4029</v>
      </c>
      <c r="H13" s="234">
        <f t="shared" si="3"/>
        <v>8.546519027618684</v>
      </c>
      <c r="I13" s="235">
        <v>186</v>
      </c>
      <c r="J13" s="234">
        <f t="shared" si="9"/>
        <v>4.616530156366344</v>
      </c>
      <c r="K13" s="235">
        <f t="shared" si="6"/>
        <v>148</v>
      </c>
      <c r="L13" s="234">
        <f t="shared" si="7"/>
        <v>79.56989247311827</v>
      </c>
      <c r="M13" s="235">
        <v>62</v>
      </c>
      <c r="N13" s="235">
        <v>11</v>
      </c>
      <c r="O13" s="235">
        <v>0</v>
      </c>
      <c r="P13" s="235">
        <v>75</v>
      </c>
      <c r="Q13" s="235">
        <v>27</v>
      </c>
      <c r="R13" s="236">
        <v>11</v>
      </c>
      <c r="S13" s="237">
        <f t="shared" si="8"/>
        <v>0.2730206006453214</v>
      </c>
      <c r="T13" s="238">
        <v>8</v>
      </c>
      <c r="U13" s="237">
        <f t="shared" si="1"/>
        <v>0.19856043683296104</v>
      </c>
      <c r="V13" s="239">
        <f t="shared" si="2"/>
        <v>72.72727272727273</v>
      </c>
      <c r="W13" s="234">
        <f t="shared" si="4"/>
        <v>5.913978494623656</v>
      </c>
      <c r="X13" s="240">
        <v>937</v>
      </c>
      <c r="Y13" s="232">
        <f t="shared" si="5"/>
        <v>23.25639116406056</v>
      </c>
      <c r="Z13" s="241"/>
      <c r="AA13" s="242"/>
      <c r="AB13" s="243"/>
    </row>
    <row r="14" spans="1:28" s="228" customFormat="1" ht="30" customHeight="1">
      <c r="A14" s="369"/>
      <c r="B14" s="229" t="s">
        <v>130</v>
      </c>
      <c r="C14" s="230"/>
      <c r="D14" s="231">
        <v>62597</v>
      </c>
      <c r="E14" s="231">
        <v>47192</v>
      </c>
      <c r="F14" s="232">
        <f t="shared" si="0"/>
        <v>75.39019441826285</v>
      </c>
      <c r="G14" s="233">
        <v>5553</v>
      </c>
      <c r="H14" s="234">
        <f t="shared" si="3"/>
        <v>11.766824885573826</v>
      </c>
      <c r="I14" s="235">
        <v>188</v>
      </c>
      <c r="J14" s="234">
        <f t="shared" si="9"/>
        <v>3.3855573563839365</v>
      </c>
      <c r="K14" s="235">
        <f t="shared" si="6"/>
        <v>159</v>
      </c>
      <c r="L14" s="234">
        <f t="shared" si="7"/>
        <v>84.57446808510637</v>
      </c>
      <c r="M14" s="235">
        <v>59</v>
      </c>
      <c r="N14" s="235">
        <v>10</v>
      </c>
      <c r="O14" s="235">
        <v>0</v>
      </c>
      <c r="P14" s="235">
        <v>90</v>
      </c>
      <c r="Q14" s="235">
        <v>25</v>
      </c>
      <c r="R14" s="236">
        <v>4</v>
      </c>
      <c r="S14" s="237">
        <f t="shared" si="8"/>
        <v>0.18008283810552855</v>
      </c>
      <c r="T14" s="238">
        <v>4</v>
      </c>
      <c r="U14" s="237">
        <f t="shared" si="1"/>
        <v>0.07203313524221142</v>
      </c>
      <c r="V14" s="239">
        <f t="shared" si="2"/>
        <v>40</v>
      </c>
      <c r="W14" s="234">
        <f t="shared" si="4"/>
        <v>5.319148936170213</v>
      </c>
      <c r="X14" s="240">
        <v>1007</v>
      </c>
      <c r="Y14" s="232">
        <f t="shared" si="5"/>
        <v>18.134341797226725</v>
      </c>
      <c r="Z14" s="241"/>
      <c r="AA14" s="242"/>
      <c r="AB14" s="243"/>
    </row>
    <row r="15" spans="1:28" s="228" customFormat="1" ht="30" customHeight="1">
      <c r="A15" s="369"/>
      <c r="B15" s="229" t="s">
        <v>131</v>
      </c>
      <c r="C15" s="230"/>
      <c r="D15" s="231">
        <v>56422</v>
      </c>
      <c r="E15" s="231">
        <v>47844</v>
      </c>
      <c r="F15" s="232">
        <f t="shared" si="0"/>
        <v>84.79671050299528</v>
      </c>
      <c r="G15" s="233">
        <v>5718</v>
      </c>
      <c r="H15" s="234">
        <f t="shared" si="3"/>
        <v>11.951341861048407</v>
      </c>
      <c r="I15" s="235">
        <v>171</v>
      </c>
      <c r="J15" s="234">
        <f t="shared" si="9"/>
        <v>2.9905561385099686</v>
      </c>
      <c r="K15" s="235">
        <f t="shared" si="6"/>
        <v>137</v>
      </c>
      <c r="L15" s="234">
        <f t="shared" si="7"/>
        <v>80.11695906432749</v>
      </c>
      <c r="M15" s="235">
        <v>60</v>
      </c>
      <c r="N15" s="235">
        <v>9</v>
      </c>
      <c r="O15" s="235">
        <v>1</v>
      </c>
      <c r="P15" s="235">
        <v>67</v>
      </c>
      <c r="Q15" s="235">
        <v>26</v>
      </c>
      <c r="R15" s="236">
        <v>8</v>
      </c>
      <c r="S15" s="237">
        <f t="shared" si="8"/>
        <v>0.15739769150052466</v>
      </c>
      <c r="T15" s="238">
        <v>5</v>
      </c>
      <c r="U15" s="237">
        <f t="shared" si="1"/>
        <v>0.08744316194473592</v>
      </c>
      <c r="V15" s="239">
        <f t="shared" si="2"/>
        <v>55.55555555555556</v>
      </c>
      <c r="W15" s="234">
        <f t="shared" si="4"/>
        <v>5.263157894736842</v>
      </c>
      <c r="X15" s="240">
        <v>960</v>
      </c>
      <c r="Y15" s="232">
        <f t="shared" si="5"/>
        <v>16.789087093389295</v>
      </c>
      <c r="Z15" s="241"/>
      <c r="AA15" s="242"/>
      <c r="AB15" s="243"/>
    </row>
    <row r="16" spans="1:28" s="228" customFormat="1" ht="30" customHeight="1">
      <c r="A16" s="369"/>
      <c r="B16" s="229" t="s">
        <v>132</v>
      </c>
      <c r="C16" s="230"/>
      <c r="D16" s="231">
        <v>53991</v>
      </c>
      <c r="E16" s="231">
        <v>45449</v>
      </c>
      <c r="F16" s="232">
        <f t="shared" si="0"/>
        <v>84.17884462225186</v>
      </c>
      <c r="G16" s="233">
        <v>4612</v>
      </c>
      <c r="H16" s="234">
        <f t="shared" si="3"/>
        <v>10.147638011837444</v>
      </c>
      <c r="I16" s="235">
        <v>132</v>
      </c>
      <c r="J16" s="234">
        <f t="shared" si="9"/>
        <v>2.8620988725065044</v>
      </c>
      <c r="K16" s="235">
        <f t="shared" si="6"/>
        <v>103</v>
      </c>
      <c r="L16" s="234">
        <f t="shared" si="7"/>
        <v>78.03030303030303</v>
      </c>
      <c r="M16" s="235">
        <v>61</v>
      </c>
      <c r="N16" s="235">
        <v>1</v>
      </c>
      <c r="O16" s="235">
        <v>0</v>
      </c>
      <c r="P16" s="235">
        <v>41</v>
      </c>
      <c r="Q16" s="235">
        <v>25</v>
      </c>
      <c r="R16" s="236">
        <v>4</v>
      </c>
      <c r="S16" s="237">
        <f t="shared" si="8"/>
        <v>0.02168256721595837</v>
      </c>
      <c r="T16" s="238">
        <v>0</v>
      </c>
      <c r="U16" s="237">
        <f t="shared" si="1"/>
        <v>0</v>
      </c>
      <c r="V16" s="239">
        <f t="shared" si="2"/>
        <v>0</v>
      </c>
      <c r="W16" s="234">
        <f t="shared" si="4"/>
        <v>0.7575757575757576</v>
      </c>
      <c r="X16" s="240">
        <v>568</v>
      </c>
      <c r="Y16" s="232">
        <f t="shared" si="5"/>
        <v>12.315698178664354</v>
      </c>
      <c r="Z16" s="241"/>
      <c r="AA16" s="242"/>
      <c r="AB16" s="243"/>
    </row>
    <row r="17" spans="1:28" s="228" customFormat="1" ht="30" customHeight="1">
      <c r="A17" s="369"/>
      <c r="B17" s="244" t="s">
        <v>133</v>
      </c>
      <c r="C17" s="245"/>
      <c r="D17" s="246">
        <v>88563</v>
      </c>
      <c r="E17" s="246">
        <v>65581</v>
      </c>
      <c r="F17" s="232">
        <f t="shared" si="0"/>
        <v>74.05011122026129</v>
      </c>
      <c r="G17" s="247">
        <v>3212</v>
      </c>
      <c r="H17" s="234">
        <f t="shared" si="3"/>
        <v>4.897760021957579</v>
      </c>
      <c r="I17" s="248">
        <v>88</v>
      </c>
      <c r="J17" s="249">
        <f t="shared" si="9"/>
        <v>2.73972602739726</v>
      </c>
      <c r="K17" s="248">
        <f t="shared" si="6"/>
        <v>63</v>
      </c>
      <c r="L17" s="249">
        <f t="shared" si="7"/>
        <v>71.5909090909091</v>
      </c>
      <c r="M17" s="248">
        <v>30</v>
      </c>
      <c r="N17" s="248">
        <v>9</v>
      </c>
      <c r="O17" s="248">
        <v>0</v>
      </c>
      <c r="P17" s="248">
        <v>24</v>
      </c>
      <c r="Q17" s="248">
        <v>18</v>
      </c>
      <c r="R17" s="250">
        <v>7</v>
      </c>
      <c r="S17" s="251">
        <f t="shared" si="8"/>
        <v>0.28019925280199254</v>
      </c>
      <c r="T17" s="252">
        <v>6</v>
      </c>
      <c r="U17" s="251">
        <f t="shared" si="1"/>
        <v>0.18679950186799502</v>
      </c>
      <c r="V17" s="253">
        <f t="shared" si="2"/>
        <v>66.66666666666666</v>
      </c>
      <c r="W17" s="249">
        <f t="shared" si="4"/>
        <v>10.227272727272728</v>
      </c>
      <c r="X17" s="254">
        <v>401</v>
      </c>
      <c r="Y17" s="255">
        <f t="shared" si="5"/>
        <v>12.484433374844334</v>
      </c>
      <c r="Z17" s="256"/>
      <c r="AA17" s="257"/>
      <c r="AB17" s="258"/>
    </row>
    <row r="18" spans="1:28" s="228" customFormat="1" ht="30" customHeight="1">
      <c r="A18" s="369"/>
      <c r="B18" s="259" t="s">
        <v>134</v>
      </c>
      <c r="C18" s="260"/>
      <c r="D18" s="261">
        <v>696217</v>
      </c>
      <c r="E18" s="261">
        <v>397338</v>
      </c>
      <c r="F18" s="262">
        <f t="shared" si="0"/>
        <v>57.070999415412146</v>
      </c>
      <c r="G18" s="263">
        <v>40552</v>
      </c>
      <c r="H18" s="264">
        <f t="shared" si="3"/>
        <v>10.205920400263755</v>
      </c>
      <c r="I18" s="265">
        <v>1922</v>
      </c>
      <c r="J18" s="264">
        <f t="shared" si="9"/>
        <v>4.739593608206747</v>
      </c>
      <c r="K18" s="265">
        <f>SUM(K7:K17)</f>
        <v>1500</v>
      </c>
      <c r="L18" s="264">
        <f t="shared" si="7"/>
        <v>78.04370447450573</v>
      </c>
      <c r="M18" s="261">
        <v>544</v>
      </c>
      <c r="N18" s="261">
        <v>58</v>
      </c>
      <c r="O18" s="261">
        <v>1</v>
      </c>
      <c r="P18" s="261">
        <f>SUM(P7:P17)</f>
        <v>897</v>
      </c>
      <c r="Q18" s="261">
        <v>313</v>
      </c>
      <c r="R18" s="266">
        <v>109</v>
      </c>
      <c r="S18" s="267">
        <f t="shared" si="8"/>
        <v>0.14302623791674887</v>
      </c>
      <c r="T18" s="268">
        <v>28</v>
      </c>
      <c r="U18" s="267">
        <f t="shared" si="1"/>
        <v>0.06904714933912014</v>
      </c>
      <c r="V18" s="269">
        <f t="shared" si="2"/>
        <v>48.275862068965516</v>
      </c>
      <c r="W18" s="264">
        <f t="shared" si="4"/>
        <v>3.0176899063475546</v>
      </c>
      <c r="X18" s="270">
        <v>11283</v>
      </c>
      <c r="Y18" s="262">
        <f t="shared" si="5"/>
        <v>27.823535214046164</v>
      </c>
      <c r="Z18" s="271"/>
      <c r="AA18" s="272"/>
      <c r="AB18" s="273"/>
    </row>
    <row r="19" spans="1:28" s="228" customFormat="1" ht="30" customHeight="1">
      <c r="A19" s="369"/>
      <c r="B19" s="274" t="s">
        <v>135</v>
      </c>
      <c r="C19" s="275" t="s">
        <v>136</v>
      </c>
      <c r="D19" s="276"/>
      <c r="E19" s="276"/>
      <c r="F19" s="277"/>
      <c r="G19" s="278">
        <v>28468</v>
      </c>
      <c r="H19" s="279"/>
      <c r="I19" s="280">
        <v>1404</v>
      </c>
      <c r="J19" s="281">
        <f t="shared" si="9"/>
        <v>4.931853308978503</v>
      </c>
      <c r="K19" s="280">
        <f t="shared" si="6"/>
        <v>1061</v>
      </c>
      <c r="L19" s="281">
        <f t="shared" si="7"/>
        <v>75.56980056980058</v>
      </c>
      <c r="M19" s="280">
        <v>321</v>
      </c>
      <c r="N19" s="280">
        <v>46</v>
      </c>
      <c r="O19" s="280">
        <v>1</v>
      </c>
      <c r="P19" s="280">
        <v>693</v>
      </c>
      <c r="Q19" s="280">
        <v>279</v>
      </c>
      <c r="R19" s="282">
        <v>54</v>
      </c>
      <c r="S19" s="283">
        <f t="shared" si="8"/>
        <v>0.16158493747365463</v>
      </c>
      <c r="T19" s="284">
        <v>17</v>
      </c>
      <c r="U19" s="283">
        <f t="shared" si="1"/>
        <v>0.0597161725446115</v>
      </c>
      <c r="V19" s="285">
        <f t="shared" si="2"/>
        <v>36.95652173913043</v>
      </c>
      <c r="W19" s="281">
        <f t="shared" si="4"/>
        <v>3.276353276353276</v>
      </c>
      <c r="X19" s="286">
        <v>8738</v>
      </c>
      <c r="Y19" s="287">
        <f t="shared" si="5"/>
        <v>30.694112687930307</v>
      </c>
      <c r="Z19" s="288"/>
      <c r="AA19" s="289"/>
      <c r="AB19" s="290"/>
    </row>
    <row r="20" spans="1:28" s="228" customFormat="1" ht="30" customHeight="1" thickBot="1">
      <c r="A20" s="370"/>
      <c r="B20" s="291" t="s">
        <v>137</v>
      </c>
      <c r="C20" s="292" t="s">
        <v>138</v>
      </c>
      <c r="D20" s="293"/>
      <c r="E20" s="293"/>
      <c r="F20" s="294"/>
      <c r="G20" s="295">
        <v>12083</v>
      </c>
      <c r="H20" s="296"/>
      <c r="I20" s="297">
        <v>518</v>
      </c>
      <c r="J20" s="298">
        <f t="shared" si="9"/>
        <v>4.287014814201771</v>
      </c>
      <c r="K20" s="297">
        <f t="shared" si="6"/>
        <v>434</v>
      </c>
      <c r="L20" s="298">
        <f t="shared" si="7"/>
        <v>83.78378378378379</v>
      </c>
      <c r="M20" s="297">
        <v>220</v>
      </c>
      <c r="N20" s="297">
        <v>12</v>
      </c>
      <c r="O20" s="297">
        <v>0</v>
      </c>
      <c r="P20" s="297">
        <v>202</v>
      </c>
      <c r="Q20" s="297">
        <v>27</v>
      </c>
      <c r="R20" s="299">
        <v>56</v>
      </c>
      <c r="S20" s="300">
        <f t="shared" si="8"/>
        <v>0.09931308449888272</v>
      </c>
      <c r="T20" s="301">
        <v>4</v>
      </c>
      <c r="U20" s="300">
        <f t="shared" si="1"/>
        <v>0.033104361499627574</v>
      </c>
      <c r="V20" s="302">
        <f t="shared" si="2"/>
        <v>33.33333333333333</v>
      </c>
      <c r="W20" s="298">
        <f t="shared" si="4"/>
        <v>2.3166023166023164</v>
      </c>
      <c r="X20" s="303">
        <v>2482</v>
      </c>
      <c r="Y20" s="304">
        <f t="shared" si="5"/>
        <v>20.54125631051891</v>
      </c>
      <c r="Z20" s="305"/>
      <c r="AA20" s="306"/>
      <c r="AB20" s="307"/>
    </row>
    <row r="21" spans="1:28" s="228" customFormat="1" ht="30" customHeight="1">
      <c r="A21" s="371" t="s">
        <v>139</v>
      </c>
      <c r="B21" s="229" t="s">
        <v>125</v>
      </c>
      <c r="C21" s="230"/>
      <c r="D21" s="231">
        <v>58272</v>
      </c>
      <c r="E21" s="231">
        <v>18305</v>
      </c>
      <c r="F21" s="232">
        <f t="shared" si="0"/>
        <v>31.413028555738602</v>
      </c>
      <c r="G21" s="233">
        <v>5695</v>
      </c>
      <c r="H21" s="234">
        <f t="shared" si="3"/>
        <v>31.111718109806063</v>
      </c>
      <c r="I21" s="235">
        <v>485</v>
      </c>
      <c r="J21" s="234">
        <f t="shared" si="9"/>
        <v>8.516242317822652</v>
      </c>
      <c r="K21" s="235">
        <f t="shared" si="6"/>
        <v>375</v>
      </c>
      <c r="L21" s="234">
        <f t="shared" si="7"/>
        <v>77.31958762886599</v>
      </c>
      <c r="M21" s="235">
        <v>138</v>
      </c>
      <c r="N21" s="235">
        <v>11</v>
      </c>
      <c r="O21" s="235">
        <v>1</v>
      </c>
      <c r="P21" s="235">
        <v>225</v>
      </c>
      <c r="Q21" s="235">
        <v>88</v>
      </c>
      <c r="R21" s="236">
        <v>22</v>
      </c>
      <c r="S21" s="237">
        <f t="shared" si="8"/>
        <v>0.19315188762071994</v>
      </c>
      <c r="T21" s="238">
        <v>6</v>
      </c>
      <c r="U21" s="237">
        <f t="shared" si="1"/>
        <v>0.10535557506584722</v>
      </c>
      <c r="V21" s="239">
        <f t="shared" si="2"/>
        <v>54.54545454545454</v>
      </c>
      <c r="W21" s="234">
        <f t="shared" si="4"/>
        <v>2.268041237113402</v>
      </c>
      <c r="X21" s="308">
        <v>4396</v>
      </c>
      <c r="Y21" s="287">
        <f>X21/G21*100</f>
        <v>77.19051799824408</v>
      </c>
      <c r="Z21" s="309">
        <v>958</v>
      </c>
      <c r="AA21" s="310">
        <v>2464</v>
      </c>
      <c r="AB21" s="311">
        <f>(G21+AA21-Z21)/E21*100</f>
        <v>39.338978421196394</v>
      </c>
    </row>
    <row r="22" spans="1:28" s="228" customFormat="1" ht="30" customHeight="1">
      <c r="A22" s="371"/>
      <c r="B22" s="229" t="s">
        <v>126</v>
      </c>
      <c r="C22" s="230"/>
      <c r="D22" s="231">
        <v>55961</v>
      </c>
      <c r="E22" s="231">
        <v>16339</v>
      </c>
      <c r="F22" s="232">
        <f t="shared" si="0"/>
        <v>29.197119422454925</v>
      </c>
      <c r="G22" s="233">
        <v>4364</v>
      </c>
      <c r="H22" s="234">
        <f t="shared" si="3"/>
        <v>26.709100924169167</v>
      </c>
      <c r="I22" s="235">
        <v>388</v>
      </c>
      <c r="J22" s="234">
        <f t="shared" si="9"/>
        <v>8.890925756186984</v>
      </c>
      <c r="K22" s="235">
        <f t="shared" si="6"/>
        <v>329</v>
      </c>
      <c r="L22" s="234">
        <f t="shared" si="7"/>
        <v>84.79381443298969</v>
      </c>
      <c r="M22" s="235">
        <v>127</v>
      </c>
      <c r="N22" s="235">
        <v>11</v>
      </c>
      <c r="O22" s="235">
        <v>0</v>
      </c>
      <c r="P22" s="235">
        <v>191</v>
      </c>
      <c r="Q22" s="235">
        <v>42</v>
      </c>
      <c r="R22" s="236">
        <v>17</v>
      </c>
      <c r="S22" s="237">
        <f t="shared" si="8"/>
        <v>0.2520623281393217</v>
      </c>
      <c r="T22" s="238">
        <v>6</v>
      </c>
      <c r="U22" s="237">
        <f t="shared" si="1"/>
        <v>0.13748854262144822</v>
      </c>
      <c r="V22" s="239">
        <f t="shared" si="2"/>
        <v>54.54545454545454</v>
      </c>
      <c r="W22" s="234">
        <f t="shared" si="4"/>
        <v>2.8350515463917527</v>
      </c>
      <c r="X22" s="308">
        <v>2894</v>
      </c>
      <c r="Y22" s="232">
        <f t="shared" si="5"/>
        <v>66.31530705774519</v>
      </c>
      <c r="Z22" s="309">
        <v>1005</v>
      </c>
      <c r="AA22" s="312">
        <v>2144</v>
      </c>
      <c r="AB22" s="311">
        <f>(G22+AA22-Z22)/E22*100</f>
        <v>33.680151784074916</v>
      </c>
    </row>
    <row r="23" spans="1:28" s="228" customFormat="1" ht="30" customHeight="1">
      <c r="A23" s="371"/>
      <c r="B23" s="229" t="s">
        <v>127</v>
      </c>
      <c r="C23" s="230"/>
      <c r="D23" s="231">
        <v>59398</v>
      </c>
      <c r="E23" s="231">
        <v>19963</v>
      </c>
      <c r="F23" s="232">
        <f t="shared" si="0"/>
        <v>33.608875719721205</v>
      </c>
      <c r="G23" s="233">
        <v>4736</v>
      </c>
      <c r="H23" s="234">
        <f t="shared" si="3"/>
        <v>23.72388919501077</v>
      </c>
      <c r="I23" s="235">
        <v>356</v>
      </c>
      <c r="J23" s="234">
        <f t="shared" si="9"/>
        <v>7.516891891891891</v>
      </c>
      <c r="K23" s="235">
        <f t="shared" si="6"/>
        <v>269</v>
      </c>
      <c r="L23" s="234">
        <f t="shared" si="7"/>
        <v>75.56179775280899</v>
      </c>
      <c r="M23" s="235">
        <v>97</v>
      </c>
      <c r="N23" s="235">
        <v>11</v>
      </c>
      <c r="O23" s="235">
        <v>1</v>
      </c>
      <c r="P23" s="235">
        <v>160</v>
      </c>
      <c r="Q23" s="235">
        <v>63</v>
      </c>
      <c r="R23" s="236">
        <v>24</v>
      </c>
      <c r="S23" s="237">
        <f t="shared" si="8"/>
        <v>0.23226351351351351</v>
      </c>
      <c r="T23" s="238">
        <v>5</v>
      </c>
      <c r="U23" s="237">
        <f t="shared" si="1"/>
        <v>0.10557432432432433</v>
      </c>
      <c r="V23" s="239">
        <f t="shared" si="2"/>
        <v>45.45454545454545</v>
      </c>
      <c r="W23" s="234">
        <f t="shared" si="4"/>
        <v>3.089887640449438</v>
      </c>
      <c r="X23" s="308">
        <v>2829</v>
      </c>
      <c r="Y23" s="232">
        <f t="shared" si="5"/>
        <v>59.733952702702695</v>
      </c>
      <c r="Z23" s="309">
        <v>1269</v>
      </c>
      <c r="AA23" s="312">
        <v>2626</v>
      </c>
      <c r="AB23" s="311">
        <f aca="true" t="shared" si="10" ref="AB23:AB29">(G23+AA23-Z23)/E23*100</f>
        <v>30.52146470971297</v>
      </c>
    </row>
    <row r="24" spans="1:28" s="228" customFormat="1" ht="30" customHeight="1">
      <c r="A24" s="371"/>
      <c r="B24" s="229" t="s">
        <v>128</v>
      </c>
      <c r="C24" s="230"/>
      <c r="D24" s="231">
        <v>71343</v>
      </c>
      <c r="E24" s="231">
        <v>29615</v>
      </c>
      <c r="F24" s="232">
        <f t="shared" si="0"/>
        <v>41.51072985436553</v>
      </c>
      <c r="G24" s="233">
        <v>5353</v>
      </c>
      <c r="H24" s="234">
        <f t="shared" si="3"/>
        <v>18.075299679216613</v>
      </c>
      <c r="I24" s="235">
        <v>356</v>
      </c>
      <c r="J24" s="234">
        <f t="shared" si="9"/>
        <v>6.650476368391556</v>
      </c>
      <c r="K24" s="235">
        <f t="shared" si="6"/>
        <v>289</v>
      </c>
      <c r="L24" s="234">
        <f t="shared" si="7"/>
        <v>81.17977528089888</v>
      </c>
      <c r="M24" s="235">
        <v>122</v>
      </c>
      <c r="N24" s="235">
        <v>9</v>
      </c>
      <c r="O24" s="235">
        <v>1</v>
      </c>
      <c r="P24" s="235">
        <v>157</v>
      </c>
      <c r="Q24" s="235">
        <v>45</v>
      </c>
      <c r="R24" s="236">
        <v>22</v>
      </c>
      <c r="S24" s="237">
        <f t="shared" si="8"/>
        <v>0.16813002054922474</v>
      </c>
      <c r="T24" s="238">
        <v>6</v>
      </c>
      <c r="U24" s="237">
        <f t="shared" si="1"/>
        <v>0.11208668036614981</v>
      </c>
      <c r="V24" s="239">
        <f t="shared" si="2"/>
        <v>66.66666666666666</v>
      </c>
      <c r="W24" s="234">
        <f t="shared" si="4"/>
        <v>2.528089887640449</v>
      </c>
      <c r="X24" s="308">
        <v>2878</v>
      </c>
      <c r="Y24" s="232">
        <f t="shared" si="5"/>
        <v>53.764244348963196</v>
      </c>
      <c r="Z24" s="309">
        <v>1689</v>
      </c>
      <c r="AA24" s="312">
        <v>3478</v>
      </c>
      <c r="AB24" s="311">
        <f t="shared" si="10"/>
        <v>24.11615735269289</v>
      </c>
    </row>
    <row r="25" spans="1:28" s="228" customFormat="1" ht="30" customHeight="1">
      <c r="A25" s="371"/>
      <c r="B25" s="229" t="s">
        <v>129</v>
      </c>
      <c r="C25" s="230"/>
      <c r="D25" s="231">
        <v>74128</v>
      </c>
      <c r="E25" s="231">
        <v>42260</v>
      </c>
      <c r="F25" s="232">
        <f t="shared" si="0"/>
        <v>57.00949708612131</v>
      </c>
      <c r="G25" s="233">
        <v>8934</v>
      </c>
      <c r="H25" s="234">
        <f t="shared" si="3"/>
        <v>21.140558447704684</v>
      </c>
      <c r="I25" s="235">
        <v>520</v>
      </c>
      <c r="J25" s="234">
        <f t="shared" si="9"/>
        <v>5.820461159614954</v>
      </c>
      <c r="K25" s="235">
        <f t="shared" si="6"/>
        <v>413</v>
      </c>
      <c r="L25" s="234">
        <f t="shared" si="7"/>
        <v>79.42307692307692</v>
      </c>
      <c r="M25" s="235">
        <v>194</v>
      </c>
      <c r="N25" s="235">
        <v>19</v>
      </c>
      <c r="O25" s="235">
        <v>2</v>
      </c>
      <c r="P25" s="235">
        <v>198</v>
      </c>
      <c r="Q25" s="235">
        <v>76</v>
      </c>
      <c r="R25" s="236">
        <v>31</v>
      </c>
      <c r="S25" s="237">
        <f t="shared" si="8"/>
        <v>0.21267069621670026</v>
      </c>
      <c r="T25" s="238">
        <v>11</v>
      </c>
      <c r="U25" s="237">
        <f t="shared" si="1"/>
        <v>0.12312513991493172</v>
      </c>
      <c r="V25" s="239">
        <f t="shared" si="2"/>
        <v>57.89473684210527</v>
      </c>
      <c r="W25" s="234">
        <f t="shared" si="4"/>
        <v>3.653846153846154</v>
      </c>
      <c r="X25" s="308">
        <v>4606</v>
      </c>
      <c r="Y25" s="232">
        <f t="shared" si="5"/>
        <v>51.555854040743235</v>
      </c>
      <c r="Z25" s="309">
        <v>2876</v>
      </c>
      <c r="AA25" s="312">
        <v>5101</v>
      </c>
      <c r="AB25" s="311">
        <f t="shared" si="10"/>
        <v>26.40558447704685</v>
      </c>
    </row>
    <row r="26" spans="1:28" s="228" customFormat="1" ht="30" customHeight="1">
      <c r="A26" s="371"/>
      <c r="B26" s="229" t="s">
        <v>130</v>
      </c>
      <c r="C26" s="230"/>
      <c r="D26" s="231">
        <v>64885</v>
      </c>
      <c r="E26" s="231">
        <v>31124</v>
      </c>
      <c r="F26" s="232">
        <f t="shared" si="0"/>
        <v>47.967943284272174</v>
      </c>
      <c r="G26" s="233">
        <v>4745</v>
      </c>
      <c r="H26" s="234">
        <f t="shared" si="3"/>
        <v>15.245469733967356</v>
      </c>
      <c r="I26" s="235">
        <v>177</v>
      </c>
      <c r="J26" s="234">
        <f t="shared" si="9"/>
        <v>3.730242360379347</v>
      </c>
      <c r="K26" s="235">
        <f t="shared" si="6"/>
        <v>146</v>
      </c>
      <c r="L26" s="234">
        <f t="shared" si="7"/>
        <v>82.48587570621469</v>
      </c>
      <c r="M26" s="235">
        <v>71</v>
      </c>
      <c r="N26" s="235">
        <v>3</v>
      </c>
      <c r="O26" s="235">
        <v>2</v>
      </c>
      <c r="P26" s="235">
        <v>70</v>
      </c>
      <c r="Q26" s="235">
        <v>17</v>
      </c>
      <c r="R26" s="236">
        <v>14</v>
      </c>
      <c r="S26" s="237">
        <f t="shared" si="8"/>
        <v>0.06322444678609061</v>
      </c>
      <c r="T26" s="238">
        <v>3</v>
      </c>
      <c r="U26" s="237">
        <f t="shared" si="1"/>
        <v>0.06322444678609061</v>
      </c>
      <c r="V26" s="239">
        <f t="shared" si="2"/>
        <v>100</v>
      </c>
      <c r="W26" s="234">
        <f t="shared" si="4"/>
        <v>1.694915254237288</v>
      </c>
      <c r="X26" s="308">
        <v>1270</v>
      </c>
      <c r="Y26" s="232">
        <f t="shared" si="5"/>
        <v>26.7650158061117</v>
      </c>
      <c r="Z26" s="309">
        <v>2529</v>
      </c>
      <c r="AA26" s="312">
        <v>3809</v>
      </c>
      <c r="AB26" s="311">
        <f t="shared" si="10"/>
        <v>19.358051664310498</v>
      </c>
    </row>
    <row r="27" spans="1:28" s="228" customFormat="1" ht="30" customHeight="1">
      <c r="A27" s="371"/>
      <c r="B27" s="229" t="s">
        <v>131</v>
      </c>
      <c r="C27" s="230"/>
      <c r="D27" s="231">
        <v>58900</v>
      </c>
      <c r="E27" s="231">
        <v>34121</v>
      </c>
      <c r="F27" s="232">
        <f t="shared" si="0"/>
        <v>57.930390492359926</v>
      </c>
      <c r="G27" s="233">
        <v>3689</v>
      </c>
      <c r="H27" s="234">
        <f t="shared" si="3"/>
        <v>10.811523695085139</v>
      </c>
      <c r="I27" s="235">
        <v>150</v>
      </c>
      <c r="J27" s="234">
        <f t="shared" si="9"/>
        <v>4.066142586066684</v>
      </c>
      <c r="K27" s="235">
        <f t="shared" si="6"/>
        <v>125</v>
      </c>
      <c r="L27" s="234">
        <f t="shared" si="7"/>
        <v>83.33333333333334</v>
      </c>
      <c r="M27" s="235">
        <v>67</v>
      </c>
      <c r="N27" s="235">
        <v>7</v>
      </c>
      <c r="O27" s="235">
        <v>1</v>
      </c>
      <c r="P27" s="235">
        <v>50</v>
      </c>
      <c r="Q27" s="235">
        <v>15</v>
      </c>
      <c r="R27" s="236">
        <v>10</v>
      </c>
      <c r="S27" s="237">
        <f t="shared" si="8"/>
        <v>0.18975332068311196</v>
      </c>
      <c r="T27" s="238">
        <v>6</v>
      </c>
      <c r="U27" s="237">
        <f t="shared" si="1"/>
        <v>0.1626457034426674</v>
      </c>
      <c r="V27" s="239">
        <f t="shared" si="2"/>
        <v>85.71428571428571</v>
      </c>
      <c r="W27" s="234">
        <f t="shared" si="4"/>
        <v>4.666666666666667</v>
      </c>
      <c r="X27" s="308">
        <v>877</v>
      </c>
      <c r="Y27" s="232">
        <f t="shared" si="5"/>
        <v>23.773380319869883</v>
      </c>
      <c r="Z27" s="309">
        <v>2012</v>
      </c>
      <c r="AA27" s="312">
        <v>3160</v>
      </c>
      <c r="AB27" s="311">
        <f t="shared" si="10"/>
        <v>14.176020632455085</v>
      </c>
    </row>
    <row r="28" spans="1:28" s="228" customFormat="1" ht="30" customHeight="1">
      <c r="A28" s="371"/>
      <c r="B28" s="229" t="s">
        <v>132</v>
      </c>
      <c r="C28" s="230"/>
      <c r="D28" s="231">
        <v>56229</v>
      </c>
      <c r="E28" s="231">
        <v>31581</v>
      </c>
      <c r="F28" s="232">
        <f t="shared" si="0"/>
        <v>56.16496825481513</v>
      </c>
      <c r="G28" s="233">
        <v>2289</v>
      </c>
      <c r="H28" s="234">
        <f t="shared" si="3"/>
        <v>7.2480288781229225</v>
      </c>
      <c r="I28" s="235">
        <v>96</v>
      </c>
      <c r="J28" s="234">
        <f t="shared" si="9"/>
        <v>4.193971166448231</v>
      </c>
      <c r="K28" s="235">
        <f t="shared" si="6"/>
        <v>77</v>
      </c>
      <c r="L28" s="234">
        <f t="shared" si="7"/>
        <v>80.20833333333334</v>
      </c>
      <c r="M28" s="235">
        <v>46</v>
      </c>
      <c r="N28" s="235">
        <v>4</v>
      </c>
      <c r="O28" s="235">
        <v>1</v>
      </c>
      <c r="P28" s="235">
        <v>26</v>
      </c>
      <c r="Q28" s="235">
        <v>13</v>
      </c>
      <c r="R28" s="236">
        <v>6</v>
      </c>
      <c r="S28" s="237">
        <f t="shared" si="8"/>
        <v>0.17474879860200962</v>
      </c>
      <c r="T28" s="238">
        <v>2</v>
      </c>
      <c r="U28" s="237">
        <f t="shared" si="1"/>
        <v>0.08737439930100481</v>
      </c>
      <c r="V28" s="239">
        <f t="shared" si="2"/>
        <v>50</v>
      </c>
      <c r="W28" s="234">
        <f t="shared" si="4"/>
        <v>4.166666666666666</v>
      </c>
      <c r="X28" s="308">
        <v>428</v>
      </c>
      <c r="Y28" s="232">
        <f t="shared" si="5"/>
        <v>18.69812145041503</v>
      </c>
      <c r="Z28" s="309">
        <v>1370</v>
      </c>
      <c r="AA28" s="312">
        <v>1908</v>
      </c>
      <c r="AB28" s="311">
        <f t="shared" si="10"/>
        <v>8.95158481365378</v>
      </c>
    </row>
    <row r="29" spans="1:28" s="228" customFormat="1" ht="30" customHeight="1">
      <c r="A29" s="371"/>
      <c r="B29" s="313" t="s">
        <v>133</v>
      </c>
      <c r="C29" s="314"/>
      <c r="D29" s="246">
        <v>92291</v>
      </c>
      <c r="E29" s="246">
        <v>47137</v>
      </c>
      <c r="F29" s="255">
        <f t="shared" si="0"/>
        <v>51.07431927273516</v>
      </c>
      <c r="G29" s="247">
        <v>885</v>
      </c>
      <c r="H29" s="249">
        <f t="shared" si="3"/>
        <v>1.8775059931688483</v>
      </c>
      <c r="I29" s="248">
        <v>38</v>
      </c>
      <c r="J29" s="249">
        <f t="shared" si="9"/>
        <v>4.293785310734463</v>
      </c>
      <c r="K29" s="248">
        <f t="shared" si="6"/>
        <v>30</v>
      </c>
      <c r="L29" s="249">
        <f t="shared" si="7"/>
        <v>78.94736842105263</v>
      </c>
      <c r="M29" s="248">
        <v>16</v>
      </c>
      <c r="N29" s="248">
        <v>0</v>
      </c>
      <c r="O29" s="248">
        <v>1</v>
      </c>
      <c r="P29" s="248">
        <v>13</v>
      </c>
      <c r="Q29" s="248">
        <v>5</v>
      </c>
      <c r="R29" s="250">
        <v>3</v>
      </c>
      <c r="S29" s="251">
        <f t="shared" si="8"/>
        <v>0</v>
      </c>
      <c r="T29" s="252">
        <v>0</v>
      </c>
      <c r="U29" s="251">
        <f t="shared" si="1"/>
        <v>0</v>
      </c>
      <c r="V29" s="315" t="s">
        <v>140</v>
      </c>
      <c r="W29" s="249">
        <f t="shared" si="4"/>
        <v>0</v>
      </c>
      <c r="X29" s="316">
        <v>168</v>
      </c>
      <c r="Y29" s="255">
        <f t="shared" si="5"/>
        <v>18.983050847457626</v>
      </c>
      <c r="Z29" s="317">
        <v>469</v>
      </c>
      <c r="AA29" s="318">
        <v>679</v>
      </c>
      <c r="AB29" s="311">
        <f t="shared" si="10"/>
        <v>2.323015889852982</v>
      </c>
    </row>
    <row r="30" spans="1:28" s="228" customFormat="1" ht="30" customHeight="1">
      <c r="A30" s="371"/>
      <c r="B30" s="319" t="s">
        <v>134</v>
      </c>
      <c r="C30" s="260"/>
      <c r="D30" s="261">
        <v>591407</v>
      </c>
      <c r="E30" s="261">
        <v>270445</v>
      </c>
      <c r="F30" s="262">
        <f t="shared" si="0"/>
        <v>45.72908335545572</v>
      </c>
      <c r="G30" s="263">
        <v>40690</v>
      </c>
      <c r="H30" s="264">
        <f t="shared" si="3"/>
        <v>15.04557303703156</v>
      </c>
      <c r="I30" s="265">
        <v>2566</v>
      </c>
      <c r="J30" s="264">
        <f t="shared" si="9"/>
        <v>6.306217743917425</v>
      </c>
      <c r="K30" s="265">
        <f t="shared" si="6"/>
        <v>2053</v>
      </c>
      <c r="L30" s="264">
        <f t="shared" si="7"/>
        <v>80.00779423226813</v>
      </c>
      <c r="M30" s="261">
        <v>878</v>
      </c>
      <c r="N30" s="261">
        <v>75</v>
      </c>
      <c r="O30" s="261">
        <v>10</v>
      </c>
      <c r="P30" s="261">
        <v>1090</v>
      </c>
      <c r="Q30" s="261">
        <v>364</v>
      </c>
      <c r="R30" s="266">
        <v>149</v>
      </c>
      <c r="S30" s="267">
        <f t="shared" si="8"/>
        <v>0.18432047186040795</v>
      </c>
      <c r="T30" s="268">
        <v>45</v>
      </c>
      <c r="U30" s="267">
        <f t="shared" si="1"/>
        <v>0.11059228311624478</v>
      </c>
      <c r="V30" s="269">
        <f t="shared" si="2"/>
        <v>60</v>
      </c>
      <c r="W30" s="264">
        <f t="shared" si="4"/>
        <v>2.922837100545596</v>
      </c>
      <c r="X30" s="320">
        <v>20346</v>
      </c>
      <c r="Y30" s="262">
        <f t="shared" si="5"/>
        <v>50.00245760629147</v>
      </c>
      <c r="Z30" s="321">
        <v>14177</v>
      </c>
      <c r="AA30" s="321">
        <v>25369</v>
      </c>
      <c r="AB30" s="322"/>
    </row>
    <row r="31" spans="1:28" s="228" customFormat="1" ht="30" customHeight="1">
      <c r="A31" s="371"/>
      <c r="B31" s="274" t="s">
        <v>135</v>
      </c>
      <c r="C31" s="323" t="s">
        <v>136</v>
      </c>
      <c r="D31" s="276"/>
      <c r="E31" s="276"/>
      <c r="F31" s="324"/>
      <c r="G31" s="278">
        <v>21820</v>
      </c>
      <c r="H31" s="279"/>
      <c r="I31" s="280">
        <v>1716</v>
      </c>
      <c r="J31" s="281">
        <f t="shared" si="9"/>
        <v>7.864344637946838</v>
      </c>
      <c r="K31" s="280">
        <f t="shared" si="6"/>
        <v>1388</v>
      </c>
      <c r="L31" s="281">
        <f t="shared" si="7"/>
        <v>80.88578088578089</v>
      </c>
      <c r="M31" s="280">
        <v>554</v>
      </c>
      <c r="N31" s="280">
        <v>56</v>
      </c>
      <c r="O31" s="280">
        <v>1</v>
      </c>
      <c r="P31" s="280">
        <v>777</v>
      </c>
      <c r="Q31" s="280">
        <v>241</v>
      </c>
      <c r="R31" s="282">
        <v>87</v>
      </c>
      <c r="S31" s="283">
        <f t="shared" si="8"/>
        <v>0.2566452795600367</v>
      </c>
      <c r="T31" s="284">
        <v>27</v>
      </c>
      <c r="U31" s="283">
        <f t="shared" si="1"/>
        <v>0.1237396883593034</v>
      </c>
      <c r="V31" s="285">
        <f t="shared" si="2"/>
        <v>48.214285714285715</v>
      </c>
      <c r="W31" s="281">
        <f t="shared" si="4"/>
        <v>3.263403263403263</v>
      </c>
      <c r="X31" s="286">
        <v>14292</v>
      </c>
      <c r="Y31" s="287">
        <f t="shared" si="5"/>
        <v>65.49954170485793</v>
      </c>
      <c r="Z31" s="325">
        <v>5354</v>
      </c>
      <c r="AA31" s="289"/>
      <c r="AB31" s="326"/>
    </row>
    <row r="32" spans="1:28" s="228" customFormat="1" ht="30" customHeight="1" thickBot="1">
      <c r="A32" s="372"/>
      <c r="B32" s="327" t="s">
        <v>137</v>
      </c>
      <c r="C32" s="292" t="s">
        <v>138</v>
      </c>
      <c r="D32" s="293"/>
      <c r="E32" s="293"/>
      <c r="F32" s="328"/>
      <c r="G32" s="295">
        <v>18870</v>
      </c>
      <c r="H32" s="296"/>
      <c r="I32" s="297">
        <v>850</v>
      </c>
      <c r="J32" s="298">
        <f t="shared" si="9"/>
        <v>4.504504504504505</v>
      </c>
      <c r="K32" s="297">
        <f t="shared" si="6"/>
        <v>665</v>
      </c>
      <c r="L32" s="298">
        <f t="shared" si="7"/>
        <v>78.23529411764706</v>
      </c>
      <c r="M32" s="297">
        <v>324</v>
      </c>
      <c r="N32" s="297">
        <v>19</v>
      </c>
      <c r="O32" s="297">
        <v>9</v>
      </c>
      <c r="P32" s="297">
        <v>313</v>
      </c>
      <c r="Q32" s="297">
        <v>123</v>
      </c>
      <c r="R32" s="299">
        <v>62</v>
      </c>
      <c r="S32" s="300">
        <f t="shared" si="8"/>
        <v>0.10068892421833599</v>
      </c>
      <c r="T32" s="301">
        <v>7</v>
      </c>
      <c r="U32" s="300">
        <f t="shared" si="1"/>
        <v>0.03709591944886062</v>
      </c>
      <c r="V32" s="302">
        <f t="shared" si="2"/>
        <v>36.84210526315789</v>
      </c>
      <c r="W32" s="298">
        <f>N32/I32*100</f>
        <v>2.235294117647059</v>
      </c>
      <c r="X32" s="303">
        <v>6052</v>
      </c>
      <c r="Y32" s="329">
        <f t="shared" si="5"/>
        <v>32.072072072072075</v>
      </c>
      <c r="Z32" s="330">
        <v>8073</v>
      </c>
      <c r="AA32" s="306"/>
      <c r="AB32" s="307"/>
    </row>
    <row r="33" spans="5:26" ht="13.5">
      <c r="E33" s="331"/>
      <c r="X33" s="332"/>
      <c r="Z33" s="332"/>
    </row>
    <row r="34" spans="1:26" ht="13.5">
      <c r="A34" s="177"/>
      <c r="B34" s="177"/>
      <c r="C34" s="177"/>
      <c r="D34" s="177"/>
      <c r="E34" s="177"/>
      <c r="F34" s="177"/>
      <c r="G34" s="177"/>
      <c r="H34" s="177"/>
      <c r="I34" s="333"/>
      <c r="J34" s="333"/>
      <c r="K34" s="333"/>
      <c r="L34" s="333"/>
      <c r="M34" s="333"/>
      <c r="N34" s="333"/>
      <c r="O34" s="333"/>
      <c r="P34" s="333"/>
      <c r="Q34" s="177"/>
      <c r="R34" s="177"/>
      <c r="S34" s="177"/>
      <c r="T34" s="177"/>
      <c r="U34" s="177"/>
      <c r="V34" s="177"/>
      <c r="W34" s="177"/>
      <c r="X34" s="177"/>
      <c r="Y34" s="177"/>
      <c r="Z34" s="177"/>
    </row>
  </sheetData>
  <sheetProtection/>
  <mergeCells count="9">
    <mergeCell ref="Z4:AB4"/>
    <mergeCell ref="A7:A20"/>
    <mergeCell ref="A21:A32"/>
    <mergeCell ref="A4:C6"/>
    <mergeCell ref="G4:J4"/>
    <mergeCell ref="K4:L4"/>
    <mergeCell ref="M4:P4"/>
    <mergeCell ref="S4:V4"/>
    <mergeCell ref="X4:Y4"/>
  </mergeCells>
  <printOptions/>
  <pageMargins left="0.5905511811023623" right="0.1968503937007874" top="0.7874015748031497" bottom="0.7874015748031497" header="0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2012-02-21T06:19:55Z</cp:lastPrinted>
  <dcterms:created xsi:type="dcterms:W3CDTF">2011-03-30T08:26:07Z</dcterms:created>
  <dcterms:modified xsi:type="dcterms:W3CDTF">2012-03-28T05:33:15Z</dcterms:modified>
  <cp:category/>
  <cp:version/>
  <cp:contentType/>
  <cp:contentStatus/>
</cp:coreProperties>
</file>