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300" windowWidth="15480" windowHeight="5775" activeTab="0"/>
  </bookViews>
  <sheets>
    <sheet name="H21大腸がん（市町村別）" sheetId="1" r:id="rId1"/>
    <sheet name="H21大腸がん(年齢階級別)" sheetId="2" r:id="rId2"/>
  </sheets>
  <externalReferences>
    <externalReference r:id="rId5"/>
    <externalReference r:id="rId6"/>
    <externalReference r:id="rId7"/>
  </externalReferences>
  <definedNames>
    <definedName name="_15.8.1男胃" localSheetId="0">'H21大腸がん（市町村別）'!#REF!</definedName>
    <definedName name="_15.8.1男胃" localSheetId="1">'H21大腸がん(年齢階級別)'!#REF!</definedName>
    <definedName name="_15.8.1男胃">#REF!</definedName>
    <definedName name="_15.8.2女胃" localSheetId="0">#REF!</definedName>
    <definedName name="_15.8.2女胃" localSheetId="1">#REF!</definedName>
    <definedName name="_15.8.2女胃">#REF!</definedName>
    <definedName name="_15.8.3男肺">'[2]肺（男）'!#REF!</definedName>
    <definedName name="_15.8.4女肺" localSheetId="0">#REF!</definedName>
    <definedName name="_15.8.4女肺" localSheetId="1">#REF!</definedName>
    <definedName name="_15.8.4女肺">#REF!</definedName>
    <definedName name="_15.8.5女子宮">'[2]子宮'!#REF!</definedName>
    <definedName name="_15.8.6女乳">'[2]乳'!#REF!</definedName>
    <definedName name="_xlfn.IFERROR" hidden="1">#NAME?</definedName>
    <definedName name="_xlnm.Print_Area" localSheetId="1">'H21大腸がん(年齢階級別)'!$A$1:$X$42</definedName>
    <definedName name="_xlnm.Print_Titles" localSheetId="0">'H21大腸がん（市町村別）'!$4:$6</definedName>
    <definedName name="あ">#REF!</definedName>
    <definedName name="い">'[2]子宮'!#REF!</definedName>
    <definedName name="う">'[2]肺（男）'!#REF!</definedName>
    <definedName name="え">#REF!</definedName>
    <definedName name="お">'[2]乳'!#REF!</definedName>
    <definedName name="か">'[2]子宮'!#REF!</definedName>
    <definedName name="子宮">'[2]子宮'!#REF!</definedName>
    <definedName name="子宮１">'[2]子宮'!#REF!</definedName>
  </definedNames>
  <calcPr fullCalcOnLoad="1"/>
</workbook>
</file>

<file path=xl/sharedStrings.xml><?xml version="1.0" encoding="utf-8"?>
<sst xmlns="http://schemas.openxmlformats.org/spreadsheetml/2006/main" count="313" uniqueCount="124">
  <si>
    <t>平成２１年度</t>
  </si>
  <si>
    <t>大腸がん（各市町村別）</t>
  </si>
  <si>
    <t>受診者の状況</t>
  </si>
  <si>
    <t>精密検診</t>
  </si>
  <si>
    <t>精密検診結果別人員</t>
  </si>
  <si>
    <t>がん発見</t>
  </si>
  <si>
    <t>初回受診者</t>
  </si>
  <si>
    <t>対象年齢
人口</t>
  </si>
  <si>
    <t>対象者数
（人）</t>
  </si>
  <si>
    <t>対象者率
（％）</t>
  </si>
  <si>
    <t>受診者数
（人）</t>
  </si>
  <si>
    <t>要精検者
数（人）</t>
  </si>
  <si>
    <t>要精検率
（％）</t>
  </si>
  <si>
    <t>受診率
（％）</t>
  </si>
  <si>
    <t>異常
認めず
（人）</t>
  </si>
  <si>
    <t>がんで
あった者
（人）</t>
  </si>
  <si>
    <t>がんの疑
いのある
者（人）</t>
  </si>
  <si>
    <t>がん以外の
疾患であっ
た者（人）</t>
  </si>
  <si>
    <t>未把握
（人）</t>
  </si>
  <si>
    <t>精検未把握率（％）</t>
  </si>
  <si>
    <t>未受診者
（人）</t>
  </si>
  <si>
    <t>精検未受診率（％）</t>
  </si>
  <si>
    <t>精検未把握・未受診率（％）</t>
  </si>
  <si>
    <t>がん
発見率
（％）</t>
  </si>
  <si>
    <t>早期がん　　　　発見患者数（人）</t>
  </si>
  <si>
    <t>早期がん
発見率（％）</t>
  </si>
  <si>
    <t>陽性反応
的中度
（％）</t>
  </si>
  <si>
    <t>初回
受診者
（人）</t>
  </si>
  <si>
    <t>同左の
割合
（％）</t>
  </si>
  <si>
    <t>A</t>
  </si>
  <si>
    <t>B</t>
  </si>
  <si>
    <t>B/A</t>
  </si>
  <si>
    <t>C</t>
  </si>
  <si>
    <t>D</t>
  </si>
  <si>
    <t>D/C</t>
  </si>
  <si>
    <t>E</t>
  </si>
  <si>
    <t>E/D</t>
  </si>
  <si>
    <t>F</t>
  </si>
  <si>
    <t>G</t>
  </si>
  <si>
    <t>G/D</t>
  </si>
  <si>
    <t>H</t>
  </si>
  <si>
    <t>H/D</t>
  </si>
  <si>
    <t>（G＋H）/D</t>
  </si>
  <si>
    <t>F/C</t>
  </si>
  <si>
    <t>I</t>
  </si>
  <si>
    <t>I/C</t>
  </si>
  <si>
    <t>J</t>
  </si>
  <si>
    <t>J/C</t>
  </si>
  <si>
    <t>岡山県</t>
  </si>
  <si>
    <t>男</t>
  </si>
  <si>
    <t>女</t>
  </si>
  <si>
    <t>計</t>
  </si>
  <si>
    <t>岡山市</t>
  </si>
  <si>
    <t>岡山市保健所</t>
  </si>
  <si>
    <t>倉敷市</t>
  </si>
  <si>
    <t>倉敷市保健所</t>
  </si>
  <si>
    <t>玉野市</t>
  </si>
  <si>
    <t>瀬戸内市</t>
  </si>
  <si>
    <t>吉備中央町</t>
  </si>
  <si>
    <t>備前保健所</t>
  </si>
  <si>
    <t>備前市</t>
  </si>
  <si>
    <t>赤磐市</t>
  </si>
  <si>
    <t>和気町</t>
  </si>
  <si>
    <t>東備支所</t>
  </si>
  <si>
    <t>総社市</t>
  </si>
  <si>
    <t>早島町</t>
  </si>
  <si>
    <t>備中保健所</t>
  </si>
  <si>
    <t>笠岡市</t>
  </si>
  <si>
    <t>井原市</t>
  </si>
  <si>
    <t>浅口市</t>
  </si>
  <si>
    <t>里庄町</t>
  </si>
  <si>
    <t>矢掛町</t>
  </si>
  <si>
    <t>井笠支所</t>
  </si>
  <si>
    <t>高梁市</t>
  </si>
  <si>
    <t>備北保健所</t>
  </si>
  <si>
    <t>新見市</t>
  </si>
  <si>
    <t>新見支所</t>
  </si>
  <si>
    <t>真庭市</t>
  </si>
  <si>
    <t>新庄村</t>
  </si>
  <si>
    <t>真庭保健所</t>
  </si>
  <si>
    <t>津山市</t>
  </si>
  <si>
    <t>鏡野町</t>
  </si>
  <si>
    <t>久米南町</t>
  </si>
  <si>
    <t>美咲町</t>
  </si>
  <si>
    <t>美作保健所</t>
  </si>
  <si>
    <t>美作市</t>
  </si>
  <si>
    <t>勝央町</t>
  </si>
  <si>
    <t>奈義町</t>
  </si>
  <si>
    <t>西粟倉村</t>
  </si>
  <si>
    <t>勝英支所</t>
  </si>
  <si>
    <t>大腸がん（年齢階級別）</t>
  </si>
  <si>
    <t>早期がん
発見率
（％）</t>
  </si>
  <si>
    <t>早期がん
割合（％）</t>
  </si>
  <si>
    <t>A</t>
  </si>
  <si>
    <t>B</t>
  </si>
  <si>
    <t>B/A</t>
  </si>
  <si>
    <t>C</t>
  </si>
  <si>
    <t>D</t>
  </si>
  <si>
    <t>D/C</t>
  </si>
  <si>
    <t>E</t>
  </si>
  <si>
    <t>E/D</t>
  </si>
  <si>
    <t>F</t>
  </si>
  <si>
    <t>G</t>
  </si>
  <si>
    <t>G/C</t>
  </si>
  <si>
    <t>G/F</t>
  </si>
  <si>
    <t>H</t>
  </si>
  <si>
    <t>H/C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</si>
  <si>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</si>
  <si>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</si>
  <si>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</si>
  <si>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</si>
  <si>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</si>
  <si>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</si>
  <si>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</si>
  <si>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</si>
  <si>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</si>
  <si>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検診方式</t>
  </si>
  <si>
    <t>個別</t>
  </si>
  <si>
    <t>－</t>
  </si>
  <si>
    <t>（再掲）</t>
  </si>
  <si>
    <t>集団</t>
  </si>
  <si>
    <t>計</t>
  </si>
  <si>
    <t>F/D</t>
  </si>
  <si>
    <t>F/D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</si>
</sst>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00_);[Red]\(0.000\)"/>
    <numFmt numFmtId="179" formatCode="0.00_);[Red]\(0.00\)"/>
    <numFmt numFmtId="180" formatCode="0.0_);[Red]\(0.0\)"/>
    <numFmt numFmtId="181" formatCode="0_);[Red]\(0\)"/>
    <numFmt numFmtId="182" formatCode="0.0_ "/>
    <numFmt numFmtId="183" formatCode="#,##0.0_);\(#,##0.0\)"/>
    <numFmt numFmtId="184" formatCode="&quot;¥&quot;#,##0.0_);[Red]\(&quot;¥&quot;#,##0.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double"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/>
      <right style="thin"/>
      <top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double"/>
      <right style="thin"/>
      <top/>
      <bottom style="medium"/>
    </border>
    <border>
      <left style="thin"/>
      <right style="double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dotted"/>
    </border>
    <border>
      <left style="thin"/>
      <right style="double"/>
      <top style="medium"/>
      <bottom style="dotted"/>
    </border>
    <border>
      <left style="thin"/>
      <right/>
      <top style="medium"/>
      <bottom style="dotted"/>
    </border>
    <border>
      <left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/>
      <top style="dotted"/>
      <bottom style="thin"/>
    </border>
    <border>
      <left style="thin"/>
      <right style="thin"/>
      <top/>
      <bottom style="thin"/>
    </border>
    <border>
      <left style="thin"/>
      <right style="double"/>
      <top/>
      <bottom style="dotted"/>
    </border>
    <border>
      <left style="thin"/>
      <right style="thin"/>
      <top/>
      <bottom style="dotted"/>
    </border>
    <border>
      <left style="thin"/>
      <right/>
      <top/>
      <bottom style="thin"/>
    </border>
    <border>
      <left/>
      <right style="thin"/>
      <top/>
      <bottom style="dotted"/>
    </border>
    <border>
      <left style="thin"/>
      <right style="medium"/>
      <top/>
      <bottom style="dotted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dotted"/>
    </border>
    <border>
      <left style="thin"/>
      <right style="double"/>
      <top style="thin"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dotted"/>
    </border>
    <border>
      <left/>
      <right/>
      <top/>
      <bottom style="medium"/>
    </border>
    <border>
      <left/>
      <right style="medium"/>
      <top/>
      <bottom style="medium"/>
    </border>
    <border>
      <left style="double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 style="double"/>
      <right style="thin"/>
      <top style="dotted"/>
      <bottom style="dotted"/>
    </border>
    <border>
      <left/>
      <right style="thin"/>
      <top style="dotted"/>
      <bottom style="dotted"/>
    </border>
    <border>
      <left style="thin"/>
      <right style="double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/>
    </border>
    <border>
      <left style="double"/>
      <right style="thin"/>
      <top style="dotted"/>
      <bottom style="thin"/>
    </border>
    <border>
      <left style="thin"/>
      <right style="thin"/>
      <top style="dotted"/>
      <bottom/>
    </border>
    <border>
      <left/>
      <right style="thin"/>
      <top style="dotted"/>
      <bottom/>
    </border>
    <border>
      <left style="thin"/>
      <right style="double"/>
      <top style="dotted"/>
      <bottom style="thin"/>
    </border>
    <border>
      <left style="thin"/>
      <right style="medium"/>
      <top style="dotted"/>
      <bottom/>
    </border>
    <border>
      <left style="double"/>
      <right style="thin"/>
      <top style="thin"/>
      <bottom style="thin"/>
    </border>
    <border>
      <left style="double"/>
      <right style="thin"/>
      <top style="thin"/>
      <bottom style="dotted"/>
    </border>
    <border>
      <left style="thin"/>
      <right/>
      <top style="dotted"/>
      <bottom style="medium"/>
    </border>
    <border>
      <left style="thin"/>
      <right style="thin"/>
      <top style="dotted"/>
      <bottom style="medium"/>
    </border>
    <border>
      <left style="double"/>
      <right style="thin"/>
      <top style="dotted"/>
      <bottom style="medium"/>
    </border>
    <border>
      <left style="thin"/>
      <right style="double"/>
      <top style="dotted"/>
      <bottom style="medium"/>
    </border>
    <border>
      <left/>
      <right style="thin"/>
      <top style="dotted"/>
      <bottom style="medium"/>
    </border>
    <border>
      <left style="thin"/>
      <right style="medium"/>
      <top style="dotted"/>
      <bottom style="medium"/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/>
      <top/>
      <bottom style="medium"/>
      <diagonal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dotted"/>
      <bottom style="thin"/>
    </border>
    <border>
      <left style="double"/>
      <right/>
      <top style="medium"/>
      <bottom style="thin"/>
    </border>
    <border>
      <left/>
      <right/>
      <top style="medium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37" fillId="32" borderId="0" applyNumberFormat="0" applyBorder="0" applyAlignment="0" applyProtection="0"/>
  </cellStyleXfs>
  <cellXfs count="312">
    <xf numFmtId="0" fontId="0" fillId="0" borderId="0" xfId="0" applyFont="1" applyAlignment="1">
      <alignment vertical="center"/>
    </xf>
    <xf numFmtId="176" fontId="2" fillId="0" borderId="0" xfId="64" applyNumberFormat="1" applyFont="1" applyFill="1" applyAlignment="1">
      <alignment vertical="center"/>
      <protection/>
    </xf>
    <xf numFmtId="176" fontId="4" fillId="0" borderId="0" xfId="64" applyNumberFormat="1" applyFont="1" applyFill="1" applyAlignment="1">
      <alignment vertical="center"/>
      <protection/>
    </xf>
    <xf numFmtId="177" fontId="4" fillId="0" borderId="0" xfId="64" applyNumberFormat="1" applyFont="1" applyFill="1" applyAlignment="1">
      <alignment vertical="center"/>
      <protection/>
    </xf>
    <xf numFmtId="178" fontId="4" fillId="0" borderId="0" xfId="64" applyNumberFormat="1" applyFont="1" applyFill="1" applyAlignment="1">
      <alignment vertical="center"/>
      <protection/>
    </xf>
    <xf numFmtId="179" fontId="4" fillId="0" borderId="0" xfId="64" applyNumberFormat="1" applyFont="1" applyFill="1" applyAlignment="1">
      <alignment vertical="center"/>
      <protection/>
    </xf>
    <xf numFmtId="0" fontId="1" fillId="0" borderId="0" xfId="61" applyFont="1">
      <alignment vertical="center"/>
      <protection/>
    </xf>
    <xf numFmtId="0" fontId="0" fillId="0" borderId="0" xfId="61">
      <alignment vertical="center"/>
      <protection/>
    </xf>
    <xf numFmtId="177" fontId="0" fillId="0" borderId="0" xfId="61" applyNumberFormat="1">
      <alignment vertical="center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180" fontId="4" fillId="0" borderId="11" xfId="64" applyNumberFormat="1" applyFont="1" applyFill="1" applyBorder="1" applyAlignment="1">
      <alignment horizontal="center" vertical="center"/>
      <protection/>
    </xf>
    <xf numFmtId="177" fontId="4" fillId="0" borderId="10" xfId="64" applyNumberFormat="1" applyFont="1" applyFill="1" applyBorder="1" applyAlignment="1">
      <alignment horizontal="center" vertical="center" wrapText="1"/>
      <protection/>
    </xf>
    <xf numFmtId="0" fontId="4" fillId="0" borderId="11" xfId="64" applyFont="1" applyFill="1" applyBorder="1" applyAlignment="1">
      <alignment horizontal="center" vertical="center" wrapText="1"/>
      <protection/>
    </xf>
    <xf numFmtId="177" fontId="4" fillId="0" borderId="12" xfId="64" applyNumberFormat="1" applyFont="1" applyFill="1" applyBorder="1" applyAlignment="1">
      <alignment horizontal="center" vertical="center" wrapText="1"/>
      <protection/>
    </xf>
    <xf numFmtId="180" fontId="4" fillId="0" borderId="10" xfId="64" applyNumberFormat="1" applyFont="1" applyFill="1" applyBorder="1" applyAlignment="1">
      <alignment horizontal="center" vertical="center" wrapText="1"/>
      <protection/>
    </xf>
    <xf numFmtId="0" fontId="4" fillId="0" borderId="0" xfId="64" applyFont="1" applyFill="1" applyBorder="1" applyAlignment="1">
      <alignment vertical="center"/>
      <protection/>
    </xf>
    <xf numFmtId="0" fontId="4" fillId="0" borderId="13" xfId="64" applyFont="1" applyFill="1" applyBorder="1" applyAlignment="1">
      <alignment horizontal="center" vertical="center" wrapText="1"/>
      <protection/>
    </xf>
    <xf numFmtId="180" fontId="4" fillId="0" borderId="14" xfId="64" applyNumberFormat="1" applyFont="1" applyFill="1" applyBorder="1" applyAlignment="1">
      <alignment horizontal="center" vertical="center" wrapText="1"/>
      <protection/>
    </xf>
    <xf numFmtId="0" fontId="4" fillId="0" borderId="15" xfId="64" applyFont="1" applyFill="1" applyBorder="1" applyAlignment="1">
      <alignment horizontal="center" vertical="center" wrapText="1"/>
      <protection/>
    </xf>
    <xf numFmtId="180" fontId="4" fillId="0" borderId="13" xfId="64" applyNumberFormat="1" applyFont="1" applyFill="1" applyBorder="1" applyAlignment="1">
      <alignment horizontal="center" vertical="center" wrapText="1"/>
      <protection/>
    </xf>
    <xf numFmtId="177" fontId="4" fillId="0" borderId="13" xfId="64" applyNumberFormat="1" applyFont="1" applyFill="1" applyBorder="1" applyAlignment="1">
      <alignment horizontal="center" vertical="center" wrapText="1"/>
      <protection/>
    </xf>
    <xf numFmtId="0" fontId="4" fillId="0" borderId="14" xfId="64" applyFont="1" applyFill="1" applyBorder="1" applyAlignment="1">
      <alignment horizontal="center" vertical="center" wrapText="1"/>
      <protection/>
    </xf>
    <xf numFmtId="177" fontId="4" fillId="0" borderId="16" xfId="64" applyNumberFormat="1" applyFont="1" applyFill="1" applyBorder="1" applyAlignment="1">
      <alignment horizontal="center" vertical="center" wrapText="1"/>
      <protection/>
    </xf>
    <xf numFmtId="178" fontId="4" fillId="0" borderId="17" xfId="64" applyNumberFormat="1" applyFont="1" applyFill="1" applyBorder="1" applyAlignment="1">
      <alignment horizontal="center" vertical="center" wrapText="1"/>
      <protection/>
    </xf>
    <xf numFmtId="179" fontId="4" fillId="0" borderId="13" xfId="64" applyNumberFormat="1" applyFont="1" applyFill="1" applyBorder="1" applyAlignment="1">
      <alignment horizontal="center" vertical="center" wrapText="1"/>
      <protection/>
    </xf>
    <xf numFmtId="180" fontId="4" fillId="0" borderId="18" xfId="64" applyNumberFormat="1" applyFont="1" applyFill="1" applyBorder="1" applyAlignment="1">
      <alignment horizontal="center" vertical="center" wrapText="1"/>
      <protection/>
    </xf>
    <xf numFmtId="0" fontId="4" fillId="0" borderId="19" xfId="64" applyFont="1" applyFill="1" applyBorder="1" applyAlignment="1">
      <alignment horizontal="center" vertical="center" wrapText="1"/>
      <protection/>
    </xf>
    <xf numFmtId="0" fontId="4" fillId="0" borderId="19" xfId="64" applyFont="1" applyFill="1" applyBorder="1" applyAlignment="1">
      <alignment horizontal="center" vertical="center"/>
      <protection/>
    </xf>
    <xf numFmtId="180" fontId="4" fillId="0" borderId="20" xfId="64" applyNumberFormat="1" applyFont="1" applyFill="1" applyBorder="1" applyAlignment="1">
      <alignment horizontal="center" vertical="center"/>
      <protection/>
    </xf>
    <xf numFmtId="0" fontId="4" fillId="0" borderId="21" xfId="64" applyFont="1" applyFill="1" applyBorder="1" applyAlignment="1">
      <alignment horizontal="center" vertical="center" wrapText="1"/>
      <protection/>
    </xf>
    <xf numFmtId="180" fontId="4" fillId="0" borderId="19" xfId="64" applyNumberFormat="1" applyFont="1" applyFill="1" applyBorder="1" applyAlignment="1">
      <alignment horizontal="center" vertical="center" wrapText="1"/>
      <protection/>
    </xf>
    <xf numFmtId="177" fontId="4" fillId="0" borderId="19" xfId="64" applyNumberFormat="1" applyFont="1" applyFill="1" applyBorder="1" applyAlignment="1">
      <alignment horizontal="center" vertical="center" wrapText="1"/>
      <protection/>
    </xf>
    <xf numFmtId="0" fontId="4" fillId="0" borderId="20" xfId="64" applyFont="1" applyFill="1" applyBorder="1" applyAlignment="1">
      <alignment horizontal="center" vertical="center" wrapText="1"/>
      <protection/>
    </xf>
    <xf numFmtId="177" fontId="4" fillId="0" borderId="22" xfId="64" applyNumberFormat="1" applyFont="1" applyFill="1" applyBorder="1" applyAlignment="1">
      <alignment horizontal="center" vertical="center" wrapText="1"/>
      <protection/>
    </xf>
    <xf numFmtId="178" fontId="4" fillId="0" borderId="23" xfId="64" applyNumberFormat="1" applyFont="1" applyFill="1" applyBorder="1" applyAlignment="1">
      <alignment horizontal="center" vertical="center" wrapText="1"/>
      <protection/>
    </xf>
    <xf numFmtId="179" fontId="4" fillId="0" borderId="19" xfId="64" applyNumberFormat="1" applyFont="1" applyFill="1" applyBorder="1" applyAlignment="1">
      <alignment horizontal="center" vertical="center" wrapText="1"/>
      <protection/>
    </xf>
    <xf numFmtId="180" fontId="4" fillId="0" borderId="24" xfId="64" applyNumberFormat="1" applyFont="1" applyFill="1" applyBorder="1" applyAlignment="1">
      <alignment horizontal="center" vertical="center" wrapText="1"/>
      <protection/>
    </xf>
    <xf numFmtId="176" fontId="4" fillId="33" borderId="11" xfId="64" applyNumberFormat="1" applyFont="1" applyFill="1" applyBorder="1" applyAlignment="1">
      <alignment horizontal="centerContinuous" vertical="center" wrapText="1"/>
      <protection/>
    </xf>
    <xf numFmtId="176" fontId="4" fillId="33" borderId="25" xfId="64" applyNumberFormat="1" applyFont="1" applyFill="1" applyBorder="1" applyAlignment="1" applyProtection="1">
      <alignment vertical="center"/>
      <protection/>
    </xf>
    <xf numFmtId="177" fontId="4" fillId="33" borderId="26" xfId="64" applyNumberFormat="1" applyFont="1" applyFill="1" applyBorder="1" applyAlignment="1" applyProtection="1">
      <alignment horizontal="right" vertical="center"/>
      <protection/>
    </xf>
    <xf numFmtId="176" fontId="4" fillId="33" borderId="25" xfId="64" applyNumberFormat="1" applyFont="1" applyFill="1" applyBorder="1" applyAlignment="1" applyProtection="1">
      <alignment horizontal="right" vertical="center"/>
      <protection/>
    </xf>
    <xf numFmtId="177" fontId="4" fillId="33" borderId="25" xfId="64" applyNumberFormat="1" applyFont="1" applyFill="1" applyBorder="1" applyAlignment="1" applyProtection="1">
      <alignment horizontal="right" vertical="center"/>
      <protection locked="0"/>
    </xf>
    <xf numFmtId="176" fontId="4" fillId="33" borderId="25" xfId="64" applyNumberFormat="1" applyFont="1" applyFill="1" applyBorder="1" applyAlignment="1" applyProtection="1">
      <alignment horizontal="right" vertical="center"/>
      <protection locked="0"/>
    </xf>
    <xf numFmtId="180" fontId="4" fillId="33" borderId="25" xfId="0" applyNumberFormat="1" applyFont="1" applyFill="1" applyBorder="1" applyAlignment="1" applyProtection="1">
      <alignment horizontal="right" vertical="center"/>
      <protection locked="0"/>
    </xf>
    <xf numFmtId="177" fontId="4" fillId="33" borderId="25" xfId="64" applyNumberFormat="1" applyFont="1" applyFill="1" applyBorder="1" applyAlignment="1" applyProtection="1">
      <alignment horizontal="right" vertical="center"/>
      <protection/>
    </xf>
    <xf numFmtId="176" fontId="4" fillId="33" borderId="27" xfId="64" applyNumberFormat="1" applyFont="1" applyFill="1" applyBorder="1" applyAlignment="1" applyProtection="1">
      <alignment horizontal="right" vertical="center"/>
      <protection/>
    </xf>
    <xf numFmtId="177" fontId="4" fillId="33" borderId="27" xfId="64" applyNumberFormat="1" applyFont="1" applyFill="1" applyBorder="1" applyAlignment="1" applyProtection="1">
      <alignment horizontal="right" vertical="center"/>
      <protection/>
    </xf>
    <xf numFmtId="178" fontId="4" fillId="33" borderId="28" xfId="64" applyNumberFormat="1" applyFont="1" applyFill="1" applyBorder="1" applyAlignment="1" applyProtection="1">
      <alignment horizontal="right" vertical="center"/>
      <protection/>
    </xf>
    <xf numFmtId="179" fontId="4" fillId="33" borderId="25" xfId="64" applyNumberFormat="1" applyFont="1" applyFill="1" applyBorder="1" applyAlignment="1" applyProtection="1">
      <alignment horizontal="right" vertical="center"/>
      <protection/>
    </xf>
    <xf numFmtId="177" fontId="4" fillId="33" borderId="29" xfId="64" applyNumberFormat="1" applyFont="1" applyFill="1" applyBorder="1" applyAlignment="1" applyProtection="1">
      <alignment horizontal="right" vertical="center"/>
      <protection/>
    </xf>
    <xf numFmtId="176" fontId="4" fillId="33" borderId="30" xfId="64" applyNumberFormat="1" applyFont="1" applyFill="1" applyBorder="1" applyAlignment="1">
      <alignment horizontal="centerContinuous" vertical="center" wrapText="1"/>
      <protection/>
    </xf>
    <xf numFmtId="176" fontId="4" fillId="33" borderId="31" xfId="64" applyNumberFormat="1" applyFont="1" applyFill="1" applyBorder="1" applyAlignment="1" applyProtection="1">
      <alignment vertical="center"/>
      <protection/>
    </xf>
    <xf numFmtId="177" fontId="4" fillId="33" borderId="32" xfId="64" applyNumberFormat="1" applyFont="1" applyFill="1" applyBorder="1" applyAlignment="1" applyProtection="1">
      <alignment horizontal="right" vertical="center"/>
      <protection/>
    </xf>
    <xf numFmtId="176" fontId="4" fillId="33" borderId="31" xfId="64" applyNumberFormat="1" applyFont="1" applyFill="1" applyBorder="1" applyAlignment="1" applyProtection="1">
      <alignment horizontal="right" vertical="center"/>
      <protection/>
    </xf>
    <xf numFmtId="177" fontId="4" fillId="33" borderId="33" xfId="64" applyNumberFormat="1" applyFont="1" applyFill="1" applyBorder="1" applyAlignment="1" applyProtection="1">
      <alignment horizontal="right" vertical="center"/>
      <protection locked="0"/>
    </xf>
    <xf numFmtId="176" fontId="4" fillId="33" borderId="33" xfId="64" applyNumberFormat="1" applyFont="1" applyFill="1" applyBorder="1" applyAlignment="1" applyProtection="1">
      <alignment horizontal="right" vertical="center"/>
      <protection locked="0"/>
    </xf>
    <xf numFmtId="177" fontId="4" fillId="33" borderId="31" xfId="64" applyNumberFormat="1" applyFont="1" applyFill="1" applyBorder="1" applyAlignment="1" applyProtection="1">
      <alignment horizontal="right" vertical="center"/>
      <protection/>
    </xf>
    <xf numFmtId="176" fontId="4" fillId="33" borderId="34" xfId="64" applyNumberFormat="1" applyFont="1" applyFill="1" applyBorder="1" applyAlignment="1" applyProtection="1">
      <alignment horizontal="right" vertical="center"/>
      <protection/>
    </xf>
    <xf numFmtId="177" fontId="4" fillId="33" borderId="14" xfId="64" applyNumberFormat="1" applyFont="1" applyFill="1" applyBorder="1" applyAlignment="1" applyProtection="1">
      <alignment horizontal="right" vertical="center"/>
      <protection/>
    </xf>
    <xf numFmtId="177" fontId="4" fillId="33" borderId="16" xfId="64" applyNumberFormat="1" applyFont="1" applyFill="1" applyBorder="1" applyAlignment="1" applyProtection="1">
      <alignment horizontal="right" vertical="center"/>
      <protection/>
    </xf>
    <xf numFmtId="178" fontId="4" fillId="33" borderId="35" xfId="64" applyNumberFormat="1" applyFont="1" applyFill="1" applyBorder="1" applyAlignment="1" applyProtection="1">
      <alignment horizontal="right" vertical="center"/>
      <protection/>
    </xf>
    <xf numFmtId="179" fontId="4" fillId="33" borderId="33" xfId="64" applyNumberFormat="1" applyFont="1" applyFill="1" applyBorder="1" applyAlignment="1" applyProtection="1">
      <alignment horizontal="right" vertical="center"/>
      <protection/>
    </xf>
    <xf numFmtId="177" fontId="4" fillId="33" borderId="33" xfId="64" applyNumberFormat="1" applyFont="1" applyFill="1" applyBorder="1" applyAlignment="1" applyProtection="1">
      <alignment horizontal="right" vertical="center"/>
      <protection/>
    </xf>
    <xf numFmtId="177" fontId="4" fillId="33" borderId="36" xfId="64" applyNumberFormat="1" applyFont="1" applyFill="1" applyBorder="1" applyAlignment="1" applyProtection="1">
      <alignment horizontal="right" vertical="center"/>
      <protection/>
    </xf>
    <xf numFmtId="176" fontId="4" fillId="33" borderId="20" xfId="64" applyNumberFormat="1" applyFont="1" applyFill="1" applyBorder="1" applyAlignment="1">
      <alignment horizontal="centerContinuous" vertical="center" wrapText="1"/>
      <protection/>
    </xf>
    <xf numFmtId="176" fontId="4" fillId="33" borderId="37" xfId="64" applyNumberFormat="1" applyFont="1" applyFill="1" applyBorder="1" applyAlignment="1" applyProtection="1">
      <alignment vertical="center"/>
      <protection/>
    </xf>
    <xf numFmtId="177" fontId="4" fillId="33" borderId="38" xfId="64" applyNumberFormat="1" applyFont="1" applyFill="1" applyBorder="1" applyAlignment="1" applyProtection="1">
      <alignment horizontal="right" vertical="center"/>
      <protection/>
    </xf>
    <xf numFmtId="176" fontId="4" fillId="33" borderId="39" xfId="64" applyNumberFormat="1" applyFont="1" applyFill="1" applyBorder="1" applyAlignment="1" applyProtection="1">
      <alignment horizontal="right" vertical="center"/>
      <protection/>
    </xf>
    <xf numFmtId="177" fontId="4" fillId="33" borderId="37" xfId="64" applyNumberFormat="1" applyFont="1" applyFill="1" applyBorder="1" applyAlignment="1" applyProtection="1">
      <alignment horizontal="right" vertical="center"/>
      <protection locked="0"/>
    </xf>
    <xf numFmtId="176" fontId="4" fillId="33" borderId="37" xfId="64" applyNumberFormat="1" applyFont="1" applyFill="1" applyBorder="1" applyAlignment="1" applyProtection="1">
      <alignment horizontal="right" vertical="center"/>
      <protection locked="0"/>
    </xf>
    <xf numFmtId="176" fontId="4" fillId="33" borderId="37" xfId="64" applyNumberFormat="1" applyFont="1" applyFill="1" applyBorder="1" applyAlignment="1" applyProtection="1">
      <alignment horizontal="right" vertical="center"/>
      <protection/>
    </xf>
    <xf numFmtId="177" fontId="4" fillId="33" borderId="37" xfId="64" applyNumberFormat="1" applyFont="1" applyFill="1" applyBorder="1" applyAlignment="1" applyProtection="1">
      <alignment horizontal="right" vertical="center"/>
      <protection/>
    </xf>
    <xf numFmtId="176" fontId="4" fillId="33" borderId="40" xfId="64" applyNumberFormat="1" applyFont="1" applyFill="1" applyBorder="1" applyAlignment="1" applyProtection="1">
      <alignment horizontal="right" vertical="center"/>
      <protection/>
    </xf>
    <xf numFmtId="177" fontId="4" fillId="33" borderId="40" xfId="64" applyNumberFormat="1" applyFont="1" applyFill="1" applyBorder="1" applyAlignment="1" applyProtection="1">
      <alignment horizontal="right" vertical="center"/>
      <protection/>
    </xf>
    <xf numFmtId="178" fontId="4" fillId="33" borderId="39" xfId="64" applyNumberFormat="1" applyFont="1" applyFill="1" applyBorder="1" applyAlignment="1" applyProtection="1">
      <alignment horizontal="right" vertical="center"/>
      <protection/>
    </xf>
    <xf numFmtId="179" fontId="4" fillId="33" borderId="37" xfId="64" applyNumberFormat="1" applyFont="1" applyFill="1" applyBorder="1" applyAlignment="1" applyProtection="1">
      <alignment horizontal="right" vertical="center"/>
      <protection/>
    </xf>
    <xf numFmtId="177" fontId="4" fillId="33" borderId="41" xfId="64" applyNumberFormat="1" applyFont="1" applyFill="1" applyBorder="1" applyAlignment="1" applyProtection="1">
      <alignment horizontal="right" vertical="center"/>
      <protection/>
    </xf>
    <xf numFmtId="176" fontId="4" fillId="0" borderId="11" xfId="64" applyNumberFormat="1" applyFont="1" applyFill="1" applyBorder="1" applyAlignment="1">
      <alignment horizontal="centerContinuous" vertical="center" wrapText="1"/>
      <protection/>
    </xf>
    <xf numFmtId="176" fontId="4" fillId="0" borderId="25" xfId="64" applyNumberFormat="1" applyFont="1" applyFill="1" applyBorder="1" applyAlignment="1" applyProtection="1">
      <alignment vertical="center"/>
      <protection/>
    </xf>
    <xf numFmtId="177" fontId="4" fillId="0" borderId="26" xfId="64" applyNumberFormat="1" applyFont="1" applyFill="1" applyBorder="1" applyAlignment="1" applyProtection="1">
      <alignment horizontal="right" vertical="center"/>
      <protection/>
    </xf>
    <xf numFmtId="176" fontId="4" fillId="0" borderId="25" xfId="64" applyNumberFormat="1" applyFont="1" applyFill="1" applyBorder="1" applyAlignment="1" applyProtection="1">
      <alignment horizontal="right" vertical="center"/>
      <protection/>
    </xf>
    <xf numFmtId="177" fontId="4" fillId="0" borderId="25" xfId="64" applyNumberFormat="1" applyFont="1" applyFill="1" applyBorder="1" applyAlignment="1" applyProtection="1">
      <alignment horizontal="right" vertical="center"/>
      <protection locked="0"/>
    </xf>
    <xf numFmtId="176" fontId="4" fillId="0" borderId="25" xfId="64" applyNumberFormat="1" applyFont="1" applyFill="1" applyBorder="1" applyAlignment="1" applyProtection="1">
      <alignment horizontal="right" vertical="center"/>
      <protection locked="0"/>
    </xf>
    <xf numFmtId="177" fontId="4" fillId="0" borderId="25" xfId="64" applyNumberFormat="1" applyFont="1" applyFill="1" applyBorder="1" applyAlignment="1" applyProtection="1">
      <alignment horizontal="right" vertical="center"/>
      <protection/>
    </xf>
    <xf numFmtId="176" fontId="4" fillId="0" borderId="27" xfId="64" applyNumberFormat="1" applyFont="1" applyFill="1" applyBorder="1" applyAlignment="1" applyProtection="1">
      <alignment horizontal="right" vertical="center"/>
      <protection/>
    </xf>
    <xf numFmtId="177" fontId="4" fillId="0" borderId="27" xfId="64" applyNumberFormat="1" applyFont="1" applyFill="1" applyBorder="1" applyAlignment="1" applyProtection="1">
      <alignment horizontal="right" vertical="center"/>
      <protection/>
    </xf>
    <xf numFmtId="178" fontId="4" fillId="0" borderId="28" xfId="64" applyNumberFormat="1" applyFont="1" applyFill="1" applyBorder="1" applyAlignment="1" applyProtection="1">
      <alignment horizontal="right" vertical="center"/>
      <protection/>
    </xf>
    <xf numFmtId="179" fontId="4" fillId="0" borderId="25" xfId="64" applyNumberFormat="1" applyFont="1" applyFill="1" applyBorder="1" applyAlignment="1" applyProtection="1">
      <alignment horizontal="right" vertical="center"/>
      <protection/>
    </xf>
    <xf numFmtId="177" fontId="4" fillId="0" borderId="29" xfId="64" applyNumberFormat="1" applyFont="1" applyFill="1" applyBorder="1" applyAlignment="1" applyProtection="1">
      <alignment horizontal="right" vertical="center"/>
      <protection/>
    </xf>
    <xf numFmtId="176" fontId="4" fillId="0" borderId="30" xfId="64" applyNumberFormat="1" applyFont="1" applyFill="1" applyBorder="1" applyAlignment="1">
      <alignment horizontal="centerContinuous" vertical="center" wrapText="1"/>
      <protection/>
    </xf>
    <xf numFmtId="176" fontId="4" fillId="0" borderId="31" xfId="64" applyNumberFormat="1" applyFont="1" applyFill="1" applyBorder="1" applyAlignment="1" applyProtection="1">
      <alignment vertical="center"/>
      <protection/>
    </xf>
    <xf numFmtId="177" fontId="4" fillId="0" borderId="32" xfId="64" applyNumberFormat="1" applyFont="1" applyFill="1" applyBorder="1" applyAlignment="1" applyProtection="1">
      <alignment horizontal="right" vertical="center"/>
      <protection/>
    </xf>
    <xf numFmtId="176" fontId="4" fillId="0" borderId="31" xfId="64" applyNumberFormat="1" applyFont="1" applyFill="1" applyBorder="1" applyAlignment="1" applyProtection="1">
      <alignment horizontal="right" vertical="center"/>
      <protection/>
    </xf>
    <xf numFmtId="177" fontId="4" fillId="0" borderId="33" xfId="64" applyNumberFormat="1" applyFont="1" applyFill="1" applyBorder="1" applyAlignment="1" applyProtection="1">
      <alignment horizontal="right" vertical="center"/>
      <protection locked="0"/>
    </xf>
    <xf numFmtId="176" fontId="4" fillId="0" borderId="33" xfId="64" applyNumberFormat="1" applyFont="1" applyFill="1" applyBorder="1" applyAlignment="1" applyProtection="1">
      <alignment horizontal="right" vertical="center"/>
      <protection locked="0"/>
    </xf>
    <xf numFmtId="177" fontId="4" fillId="0" borderId="31" xfId="64" applyNumberFormat="1" applyFont="1" applyFill="1" applyBorder="1" applyAlignment="1" applyProtection="1">
      <alignment horizontal="right" vertical="center"/>
      <protection/>
    </xf>
    <xf numFmtId="176" fontId="4" fillId="0" borderId="34" xfId="64" applyNumberFormat="1" applyFont="1" applyFill="1" applyBorder="1" applyAlignment="1" applyProtection="1">
      <alignment horizontal="right" vertical="center"/>
      <protection/>
    </xf>
    <xf numFmtId="177" fontId="4" fillId="0" borderId="14" xfId="64" applyNumberFormat="1" applyFont="1" applyFill="1" applyBorder="1" applyAlignment="1" applyProtection="1">
      <alignment horizontal="right" vertical="center"/>
      <protection/>
    </xf>
    <xf numFmtId="177" fontId="4" fillId="0" borderId="16" xfId="64" applyNumberFormat="1" applyFont="1" applyFill="1" applyBorder="1" applyAlignment="1" applyProtection="1">
      <alignment horizontal="right" vertical="center"/>
      <protection/>
    </xf>
    <xf numFmtId="178" fontId="4" fillId="0" borderId="35" xfId="64" applyNumberFormat="1" applyFont="1" applyFill="1" applyBorder="1" applyAlignment="1" applyProtection="1">
      <alignment horizontal="right" vertical="center"/>
      <protection/>
    </xf>
    <xf numFmtId="179" fontId="4" fillId="0" borderId="33" xfId="64" applyNumberFormat="1" applyFont="1" applyFill="1" applyBorder="1" applyAlignment="1" applyProtection="1">
      <alignment horizontal="right" vertical="center"/>
      <protection/>
    </xf>
    <xf numFmtId="177" fontId="4" fillId="0" borderId="33" xfId="64" applyNumberFormat="1" applyFont="1" applyFill="1" applyBorder="1" applyAlignment="1" applyProtection="1">
      <alignment horizontal="right" vertical="center"/>
      <protection/>
    </xf>
    <xf numFmtId="177" fontId="4" fillId="0" borderId="36" xfId="64" applyNumberFormat="1" applyFont="1" applyFill="1" applyBorder="1" applyAlignment="1" applyProtection="1">
      <alignment horizontal="right" vertical="center"/>
      <protection/>
    </xf>
    <xf numFmtId="176" fontId="4" fillId="0" borderId="20" xfId="64" applyNumberFormat="1" applyFont="1" applyFill="1" applyBorder="1" applyAlignment="1">
      <alignment horizontal="centerContinuous" vertical="center" wrapText="1"/>
      <protection/>
    </xf>
    <xf numFmtId="176" fontId="4" fillId="0" borderId="37" xfId="64" applyNumberFormat="1" applyFont="1" applyFill="1" applyBorder="1" applyAlignment="1" applyProtection="1">
      <alignment vertical="center"/>
      <protection/>
    </xf>
    <xf numFmtId="177" fontId="4" fillId="0" borderId="38" xfId="64" applyNumberFormat="1" applyFont="1" applyFill="1" applyBorder="1" applyAlignment="1" applyProtection="1">
      <alignment horizontal="right" vertical="center"/>
      <protection/>
    </xf>
    <xf numFmtId="176" fontId="4" fillId="0" borderId="39" xfId="64" applyNumberFormat="1" applyFont="1" applyFill="1" applyBorder="1" applyAlignment="1" applyProtection="1">
      <alignment horizontal="right" vertical="center"/>
      <protection/>
    </xf>
    <xf numFmtId="177" fontId="4" fillId="0" borderId="37" xfId="64" applyNumberFormat="1" applyFont="1" applyFill="1" applyBorder="1" applyAlignment="1" applyProtection="1">
      <alignment horizontal="right" vertical="center"/>
      <protection locked="0"/>
    </xf>
    <xf numFmtId="176" fontId="4" fillId="0" borderId="37" xfId="64" applyNumberFormat="1" applyFont="1" applyFill="1" applyBorder="1" applyAlignment="1" applyProtection="1">
      <alignment horizontal="right" vertical="center"/>
      <protection locked="0"/>
    </xf>
    <xf numFmtId="176" fontId="4" fillId="0" borderId="37" xfId="64" applyNumberFormat="1" applyFont="1" applyFill="1" applyBorder="1" applyAlignment="1" applyProtection="1">
      <alignment horizontal="right" vertical="center"/>
      <protection/>
    </xf>
    <xf numFmtId="177" fontId="4" fillId="0" borderId="37" xfId="64" applyNumberFormat="1" applyFont="1" applyFill="1" applyBorder="1" applyAlignment="1" applyProtection="1">
      <alignment horizontal="right" vertical="center"/>
      <protection/>
    </xf>
    <xf numFmtId="176" fontId="4" fillId="0" borderId="40" xfId="64" applyNumberFormat="1" applyFont="1" applyFill="1" applyBorder="1" applyAlignment="1" applyProtection="1">
      <alignment horizontal="right" vertical="center"/>
      <protection/>
    </xf>
    <xf numFmtId="177" fontId="4" fillId="0" borderId="40" xfId="64" applyNumberFormat="1" applyFont="1" applyFill="1" applyBorder="1" applyAlignment="1" applyProtection="1">
      <alignment horizontal="right" vertical="center"/>
      <protection/>
    </xf>
    <xf numFmtId="178" fontId="4" fillId="0" borderId="39" xfId="64" applyNumberFormat="1" applyFont="1" applyFill="1" applyBorder="1" applyAlignment="1" applyProtection="1">
      <alignment horizontal="right" vertical="center"/>
      <protection/>
    </xf>
    <xf numFmtId="179" fontId="4" fillId="0" borderId="37" xfId="64" applyNumberFormat="1" applyFont="1" applyFill="1" applyBorder="1" applyAlignment="1" applyProtection="1">
      <alignment horizontal="right" vertical="center"/>
      <protection/>
    </xf>
    <xf numFmtId="177" fontId="4" fillId="0" borderId="41" xfId="64" applyNumberFormat="1" applyFont="1" applyFill="1" applyBorder="1" applyAlignment="1" applyProtection="1">
      <alignment horizontal="right" vertical="center"/>
      <protection/>
    </xf>
    <xf numFmtId="176" fontId="4" fillId="0" borderId="14" xfId="64" applyNumberFormat="1" applyFont="1" applyFill="1" applyBorder="1" applyAlignment="1">
      <alignment horizontal="centerContinuous" vertical="center" wrapText="1"/>
      <protection/>
    </xf>
    <xf numFmtId="176" fontId="4" fillId="0" borderId="42" xfId="64" applyNumberFormat="1" applyFont="1" applyFill="1" applyBorder="1" applyAlignment="1" applyProtection="1">
      <alignment vertical="center"/>
      <protection/>
    </xf>
    <xf numFmtId="177" fontId="4" fillId="0" borderId="43" xfId="64" applyNumberFormat="1" applyFont="1" applyFill="1" applyBorder="1" applyAlignment="1" applyProtection="1">
      <alignment horizontal="right" vertical="center"/>
      <protection/>
    </xf>
    <xf numFmtId="176" fontId="4" fillId="0" borderId="44" xfId="64" applyNumberFormat="1" applyFont="1" applyFill="1" applyBorder="1" applyAlignment="1" applyProtection="1">
      <alignment horizontal="right" vertical="center"/>
      <protection/>
    </xf>
    <xf numFmtId="177" fontId="4" fillId="0" borderId="42" xfId="64" applyNumberFormat="1" applyFont="1" applyFill="1" applyBorder="1" applyAlignment="1" applyProtection="1">
      <alignment horizontal="right" vertical="center"/>
      <protection locked="0"/>
    </xf>
    <xf numFmtId="176" fontId="4" fillId="0" borderId="42" xfId="64" applyNumberFormat="1" applyFont="1" applyFill="1" applyBorder="1" applyAlignment="1" applyProtection="1">
      <alignment horizontal="right" vertical="center"/>
      <protection locked="0"/>
    </xf>
    <xf numFmtId="176" fontId="4" fillId="0" borderId="42" xfId="64" applyNumberFormat="1" applyFont="1" applyFill="1" applyBorder="1" applyAlignment="1" applyProtection="1">
      <alignment horizontal="right" vertical="center"/>
      <protection/>
    </xf>
    <xf numFmtId="177" fontId="4" fillId="0" borderId="42" xfId="64" applyNumberFormat="1" applyFont="1" applyFill="1" applyBorder="1" applyAlignment="1" applyProtection="1">
      <alignment horizontal="right" vertical="center"/>
      <protection/>
    </xf>
    <xf numFmtId="176" fontId="4" fillId="0" borderId="45" xfId="64" applyNumberFormat="1" applyFont="1" applyFill="1" applyBorder="1" applyAlignment="1" applyProtection="1">
      <alignment horizontal="right" vertical="center"/>
      <protection/>
    </xf>
    <xf numFmtId="177" fontId="4" fillId="0" borderId="45" xfId="64" applyNumberFormat="1" applyFont="1" applyFill="1" applyBorder="1" applyAlignment="1" applyProtection="1">
      <alignment horizontal="right" vertical="center"/>
      <protection/>
    </xf>
    <xf numFmtId="178" fontId="4" fillId="0" borderId="44" xfId="64" applyNumberFormat="1" applyFont="1" applyFill="1" applyBorder="1" applyAlignment="1" applyProtection="1">
      <alignment horizontal="right" vertical="center"/>
      <protection/>
    </xf>
    <xf numFmtId="179" fontId="4" fillId="0" borderId="42" xfId="64" applyNumberFormat="1" applyFont="1" applyFill="1" applyBorder="1" applyAlignment="1" applyProtection="1">
      <alignment horizontal="right" vertical="center"/>
      <protection/>
    </xf>
    <xf numFmtId="177" fontId="4" fillId="0" borderId="18" xfId="64" applyNumberFormat="1" applyFont="1" applyFill="1" applyBorder="1" applyAlignment="1" applyProtection="1">
      <alignment horizontal="right" vertical="center"/>
      <protection/>
    </xf>
    <xf numFmtId="176" fontId="4" fillId="0" borderId="45" xfId="64" applyNumberFormat="1" applyFont="1" applyFill="1" applyBorder="1" applyAlignment="1">
      <alignment horizontal="centerContinuous" vertical="center" wrapText="1"/>
      <protection/>
    </xf>
    <xf numFmtId="176" fontId="4" fillId="0" borderId="46" xfId="64" applyNumberFormat="1" applyFont="1" applyFill="1" applyBorder="1" applyAlignment="1" applyProtection="1">
      <alignment vertical="center"/>
      <protection/>
    </xf>
    <xf numFmtId="177" fontId="4" fillId="0" borderId="47" xfId="64" applyNumberFormat="1" applyFont="1" applyFill="1" applyBorder="1" applyAlignment="1" applyProtection="1">
      <alignment horizontal="right" vertical="center"/>
      <protection/>
    </xf>
    <xf numFmtId="176" fontId="4" fillId="0" borderId="46" xfId="64" applyNumberFormat="1" applyFont="1" applyFill="1" applyBorder="1" applyAlignment="1" applyProtection="1">
      <alignment horizontal="right" vertical="center"/>
      <protection/>
    </xf>
    <xf numFmtId="177" fontId="4" fillId="0" borderId="46" xfId="64" applyNumberFormat="1" applyFont="1" applyFill="1" applyBorder="1" applyAlignment="1" applyProtection="1">
      <alignment horizontal="right" vertical="center"/>
      <protection locked="0"/>
    </xf>
    <xf numFmtId="176" fontId="4" fillId="0" borderId="46" xfId="64" applyNumberFormat="1" applyFont="1" applyFill="1" applyBorder="1" applyAlignment="1" applyProtection="1">
      <alignment horizontal="right" vertical="center"/>
      <protection locked="0"/>
    </xf>
    <xf numFmtId="177" fontId="4" fillId="0" borderId="46" xfId="64" applyNumberFormat="1" applyFont="1" applyFill="1" applyBorder="1" applyAlignment="1" applyProtection="1">
      <alignment horizontal="right" vertical="center"/>
      <protection/>
    </xf>
    <xf numFmtId="176" fontId="4" fillId="0" borderId="48" xfId="64" applyNumberFormat="1" applyFont="1" applyFill="1" applyBorder="1" applyAlignment="1" applyProtection="1">
      <alignment horizontal="right" vertical="center"/>
      <protection/>
    </xf>
    <xf numFmtId="177" fontId="4" fillId="0" borderId="48" xfId="64" applyNumberFormat="1" applyFont="1" applyFill="1" applyBorder="1" applyAlignment="1" applyProtection="1">
      <alignment horizontal="right" vertical="center"/>
      <protection/>
    </xf>
    <xf numFmtId="178" fontId="4" fillId="0" borderId="49" xfId="64" applyNumberFormat="1" applyFont="1" applyFill="1" applyBorder="1" applyAlignment="1" applyProtection="1">
      <alignment horizontal="right" vertical="center"/>
      <protection/>
    </xf>
    <xf numFmtId="179" fontId="4" fillId="0" borderId="46" xfId="64" applyNumberFormat="1" applyFont="1" applyFill="1" applyBorder="1" applyAlignment="1" applyProtection="1">
      <alignment horizontal="right" vertical="center"/>
      <protection/>
    </xf>
    <xf numFmtId="177" fontId="4" fillId="0" borderId="50" xfId="64" applyNumberFormat="1" applyFont="1" applyFill="1" applyBorder="1" applyAlignment="1" applyProtection="1">
      <alignment horizontal="right" vertical="center"/>
      <protection/>
    </xf>
    <xf numFmtId="176" fontId="4" fillId="0" borderId="34" xfId="64" applyNumberFormat="1" applyFont="1" applyFill="1" applyBorder="1" applyAlignment="1">
      <alignment horizontal="centerContinuous" vertical="center" wrapText="1"/>
      <protection/>
    </xf>
    <xf numFmtId="176" fontId="4" fillId="0" borderId="51" xfId="64" applyNumberFormat="1" applyFont="1" applyFill="1" applyBorder="1" applyAlignment="1" applyProtection="1">
      <alignment vertical="center"/>
      <protection/>
    </xf>
    <xf numFmtId="177" fontId="4" fillId="0" borderId="52" xfId="64" applyNumberFormat="1" applyFont="1" applyFill="1" applyBorder="1" applyAlignment="1" applyProtection="1">
      <alignment horizontal="right" vertical="center"/>
      <protection/>
    </xf>
    <xf numFmtId="176" fontId="4" fillId="0" borderId="53" xfId="64" applyNumberFormat="1" applyFont="1" applyFill="1" applyBorder="1" applyAlignment="1" applyProtection="1">
      <alignment horizontal="right" vertical="center"/>
      <protection/>
    </xf>
    <xf numFmtId="177" fontId="4" fillId="0" borderId="51" xfId="64" applyNumberFormat="1" applyFont="1" applyFill="1" applyBorder="1" applyAlignment="1" applyProtection="1">
      <alignment horizontal="right" vertical="center"/>
      <protection locked="0"/>
    </xf>
    <xf numFmtId="176" fontId="4" fillId="0" borderId="51" xfId="64" applyNumberFormat="1" applyFont="1" applyFill="1" applyBorder="1" applyAlignment="1" applyProtection="1">
      <alignment horizontal="right" vertical="center"/>
      <protection locked="0"/>
    </xf>
    <xf numFmtId="176" fontId="4" fillId="0" borderId="51" xfId="64" applyNumberFormat="1" applyFont="1" applyFill="1" applyBorder="1" applyAlignment="1" applyProtection="1">
      <alignment horizontal="right" vertical="center"/>
      <protection/>
    </xf>
    <xf numFmtId="177" fontId="4" fillId="0" borderId="51" xfId="64" applyNumberFormat="1" applyFont="1" applyFill="1" applyBorder="1" applyAlignment="1" applyProtection="1">
      <alignment horizontal="right" vertical="center"/>
      <protection/>
    </xf>
    <xf numFmtId="176" fontId="4" fillId="0" borderId="54" xfId="64" applyNumberFormat="1" applyFont="1" applyFill="1" applyBorder="1" applyAlignment="1" applyProtection="1">
      <alignment horizontal="right" vertical="center"/>
      <protection/>
    </xf>
    <xf numFmtId="177" fontId="4" fillId="0" borderId="54" xfId="64" applyNumberFormat="1" applyFont="1" applyFill="1" applyBorder="1" applyAlignment="1" applyProtection="1">
      <alignment horizontal="right" vertical="center"/>
      <protection/>
    </xf>
    <xf numFmtId="178" fontId="4" fillId="0" borderId="53" xfId="64" applyNumberFormat="1" applyFont="1" applyFill="1" applyBorder="1" applyAlignment="1" applyProtection="1">
      <alignment horizontal="right" vertical="center"/>
      <protection/>
    </xf>
    <xf numFmtId="179" fontId="4" fillId="0" borderId="51" xfId="64" applyNumberFormat="1" applyFont="1" applyFill="1" applyBorder="1" applyAlignment="1" applyProtection="1">
      <alignment horizontal="right" vertical="center"/>
      <protection/>
    </xf>
    <xf numFmtId="177" fontId="4" fillId="0" borderId="55" xfId="64" applyNumberFormat="1" applyFont="1" applyFill="1" applyBorder="1" applyAlignment="1" applyProtection="1">
      <alignment horizontal="right" vertical="center"/>
      <protection/>
    </xf>
    <xf numFmtId="176" fontId="4" fillId="33" borderId="14" xfId="64" applyNumberFormat="1" applyFont="1" applyFill="1" applyBorder="1" applyAlignment="1">
      <alignment horizontal="centerContinuous" vertical="center" wrapText="1"/>
      <protection/>
    </xf>
    <xf numFmtId="176" fontId="4" fillId="33" borderId="33" xfId="64" applyNumberFormat="1" applyFont="1" applyFill="1" applyBorder="1" applyAlignment="1" applyProtection="1">
      <alignment vertical="center"/>
      <protection/>
    </xf>
    <xf numFmtId="176" fontId="4" fillId="33" borderId="33" xfId="64" applyNumberFormat="1" applyFont="1" applyFill="1" applyBorder="1" applyAlignment="1" applyProtection="1">
      <alignment horizontal="right" vertical="center"/>
      <protection/>
    </xf>
    <xf numFmtId="176" fontId="4" fillId="33" borderId="56" xfId="64" applyNumberFormat="1" applyFont="1" applyFill="1" applyBorder="1" applyAlignment="1" applyProtection="1">
      <alignment horizontal="right" vertical="center"/>
      <protection/>
    </xf>
    <xf numFmtId="177" fontId="4" fillId="33" borderId="56" xfId="64" applyNumberFormat="1" applyFont="1" applyFill="1" applyBorder="1" applyAlignment="1" applyProtection="1">
      <alignment horizontal="right" vertical="center"/>
      <protection/>
    </xf>
    <xf numFmtId="176" fontId="4" fillId="0" borderId="33" xfId="64" applyNumberFormat="1" applyFont="1" applyFill="1" applyBorder="1" applyAlignment="1" applyProtection="1">
      <alignment vertical="center"/>
      <protection/>
    </xf>
    <xf numFmtId="176" fontId="4" fillId="0" borderId="33" xfId="64" applyNumberFormat="1" applyFont="1" applyFill="1" applyBorder="1" applyAlignment="1" applyProtection="1">
      <alignment horizontal="right" vertical="center"/>
      <protection/>
    </xf>
    <xf numFmtId="176" fontId="4" fillId="0" borderId="56" xfId="64" applyNumberFormat="1" applyFont="1" applyFill="1" applyBorder="1" applyAlignment="1" applyProtection="1">
      <alignment horizontal="right" vertical="center"/>
      <protection/>
    </xf>
    <xf numFmtId="177" fontId="4" fillId="0" borderId="56" xfId="64" applyNumberFormat="1" applyFont="1" applyFill="1" applyBorder="1" applyAlignment="1" applyProtection="1">
      <alignment horizontal="right" vertical="center"/>
      <protection/>
    </xf>
    <xf numFmtId="176" fontId="4" fillId="34" borderId="0" xfId="64" applyNumberFormat="1" applyFont="1" applyFill="1" applyAlignment="1">
      <alignment vertical="center"/>
      <protection/>
    </xf>
    <xf numFmtId="180" fontId="4" fillId="0" borderId="0" xfId="64" applyNumberFormat="1" applyFont="1" applyFill="1" applyAlignment="1">
      <alignment vertical="center"/>
      <protection/>
    </xf>
    <xf numFmtId="0" fontId="1" fillId="0" borderId="0" xfId="61" applyFont="1" applyFill="1">
      <alignment vertical="center"/>
      <protection/>
    </xf>
    <xf numFmtId="0" fontId="0" fillId="0" borderId="0" xfId="61" applyFill="1">
      <alignment vertical="center"/>
      <protection/>
    </xf>
    <xf numFmtId="176" fontId="0" fillId="0" borderId="0" xfId="61" applyNumberFormat="1" applyFill="1">
      <alignment vertical="center"/>
      <protection/>
    </xf>
    <xf numFmtId="177" fontId="0" fillId="0" borderId="0" xfId="61" applyNumberFormat="1" applyFill="1">
      <alignment vertical="center"/>
      <protection/>
    </xf>
    <xf numFmtId="176" fontId="5" fillId="0" borderId="0" xfId="64" applyNumberFormat="1" applyFont="1" applyFill="1" applyAlignment="1">
      <alignment vertical="center"/>
      <protection/>
    </xf>
    <xf numFmtId="0" fontId="4" fillId="0" borderId="12" xfId="64" applyFont="1" applyFill="1" applyBorder="1" applyAlignment="1">
      <alignment horizontal="center" vertical="center" wrapText="1"/>
      <protection/>
    </xf>
    <xf numFmtId="0" fontId="4" fillId="0" borderId="42" xfId="64" applyFont="1" applyFill="1" applyBorder="1" applyAlignment="1">
      <alignment horizontal="center" vertical="center" wrapText="1"/>
      <protection/>
    </xf>
    <xf numFmtId="180" fontId="4" fillId="0" borderId="42" xfId="64" applyNumberFormat="1" applyFont="1" applyFill="1" applyBorder="1" applyAlignment="1">
      <alignment horizontal="center" vertical="center" wrapText="1"/>
      <protection/>
    </xf>
    <xf numFmtId="0" fontId="4" fillId="0" borderId="16" xfId="64" applyFont="1" applyFill="1" applyBorder="1" applyAlignment="1">
      <alignment horizontal="center" vertical="center" wrapText="1"/>
      <protection/>
    </xf>
    <xf numFmtId="177" fontId="4" fillId="0" borderId="17" xfId="64" applyNumberFormat="1" applyFont="1" applyFill="1" applyBorder="1" applyAlignment="1">
      <alignment horizontal="center" vertical="center" wrapText="1"/>
      <protection/>
    </xf>
    <xf numFmtId="0" fontId="4" fillId="0" borderId="22" xfId="64" applyFont="1" applyFill="1" applyBorder="1" applyAlignment="1">
      <alignment horizontal="center" vertical="center" wrapText="1"/>
      <protection/>
    </xf>
    <xf numFmtId="178" fontId="4" fillId="0" borderId="57" xfId="64" applyNumberFormat="1" applyFont="1" applyFill="1" applyBorder="1" applyAlignment="1">
      <alignment horizontal="center" vertical="center" wrapText="1"/>
      <protection/>
    </xf>
    <xf numFmtId="178" fontId="4" fillId="0" borderId="19" xfId="64" applyNumberFormat="1" applyFont="1" applyFill="1" applyBorder="1" applyAlignment="1">
      <alignment horizontal="center" vertical="center" wrapText="1"/>
      <protection/>
    </xf>
    <xf numFmtId="177" fontId="4" fillId="0" borderId="23" xfId="64" applyNumberFormat="1" applyFont="1" applyFill="1" applyBorder="1" applyAlignment="1">
      <alignment horizontal="center" vertical="center"/>
      <protection/>
    </xf>
    <xf numFmtId="180" fontId="4" fillId="0" borderId="58" xfId="64" applyNumberFormat="1" applyFont="1" applyFill="1" applyBorder="1" applyAlignment="1">
      <alignment horizontal="center" vertical="center" wrapText="1"/>
      <protection/>
    </xf>
    <xf numFmtId="176" fontId="4" fillId="0" borderId="25" xfId="64" applyNumberFormat="1" applyFont="1" applyFill="1" applyBorder="1" applyAlignment="1" applyProtection="1">
      <alignment vertical="center"/>
      <protection locked="0"/>
    </xf>
    <xf numFmtId="180" fontId="4" fillId="0" borderId="27" xfId="64" applyNumberFormat="1" applyFont="1" applyFill="1" applyBorder="1" applyAlignment="1" applyProtection="1">
      <alignment vertical="center"/>
      <protection locked="0"/>
    </xf>
    <xf numFmtId="176" fontId="4" fillId="0" borderId="59" xfId="64" applyNumberFormat="1" applyFont="1" applyFill="1" applyBorder="1" applyAlignment="1" applyProtection="1">
      <alignment vertical="center"/>
      <protection locked="0"/>
    </xf>
    <xf numFmtId="180" fontId="4" fillId="0" borderId="28" xfId="64" applyNumberFormat="1" applyFont="1" applyFill="1" applyBorder="1" applyAlignment="1" applyProtection="1">
      <alignment vertical="center"/>
      <protection locked="0"/>
    </xf>
    <xf numFmtId="176" fontId="4" fillId="0" borderId="28" xfId="64" applyNumberFormat="1" applyFont="1" applyFill="1" applyBorder="1" applyAlignment="1" applyProtection="1">
      <alignment vertical="center"/>
      <protection locked="0"/>
    </xf>
    <xf numFmtId="176" fontId="4" fillId="0" borderId="26" xfId="64" applyNumberFormat="1" applyFont="1" applyFill="1" applyBorder="1" applyAlignment="1" applyProtection="1">
      <alignment vertical="center"/>
      <protection locked="0"/>
    </xf>
    <xf numFmtId="178" fontId="4" fillId="0" borderId="28" xfId="64" applyNumberFormat="1" applyFont="1" applyFill="1" applyBorder="1" applyAlignment="1" applyProtection="1">
      <alignment vertical="center"/>
      <protection locked="0"/>
    </xf>
    <xf numFmtId="179" fontId="4" fillId="0" borderId="25" xfId="64" applyNumberFormat="1" applyFont="1" applyFill="1" applyBorder="1" applyAlignment="1" applyProtection="1">
      <alignment vertical="center"/>
      <protection locked="0"/>
    </xf>
    <xf numFmtId="177" fontId="4" fillId="0" borderId="0" xfId="64" applyNumberFormat="1" applyFont="1" applyFill="1" applyAlignment="1">
      <alignment horizontal="right" vertical="center"/>
      <protection/>
    </xf>
    <xf numFmtId="180" fontId="4" fillId="0" borderId="25" xfId="64" applyNumberFormat="1" applyFont="1" applyFill="1" applyBorder="1" applyAlignment="1" applyProtection="1">
      <alignment vertical="center"/>
      <protection locked="0"/>
    </xf>
    <xf numFmtId="180" fontId="4" fillId="0" borderId="29" xfId="64" applyNumberFormat="1" applyFont="1" applyFill="1" applyBorder="1" applyAlignment="1" applyProtection="1">
      <alignment vertical="center"/>
      <protection locked="0"/>
    </xf>
    <xf numFmtId="176" fontId="4" fillId="0" borderId="60" xfId="64" applyNumberFormat="1" applyFont="1" applyFill="1" applyBorder="1" applyAlignment="1">
      <alignment vertical="center"/>
      <protection/>
    </xf>
    <xf numFmtId="180" fontId="4" fillId="0" borderId="61" xfId="64" applyNumberFormat="1" applyFont="1" applyFill="1" applyBorder="1" applyAlignment="1">
      <alignment vertical="center"/>
      <protection/>
    </xf>
    <xf numFmtId="176" fontId="4" fillId="0" borderId="62" xfId="64" applyNumberFormat="1" applyFont="1" applyFill="1" applyBorder="1" applyAlignment="1" applyProtection="1">
      <alignment vertical="center"/>
      <protection locked="0"/>
    </xf>
    <xf numFmtId="176" fontId="4" fillId="0" borderId="60" xfId="64" applyNumberFormat="1" applyFont="1" applyFill="1" applyBorder="1" applyAlignment="1" applyProtection="1">
      <alignment vertical="center"/>
      <protection locked="0"/>
    </xf>
    <xf numFmtId="180" fontId="4" fillId="0" borderId="63" xfId="64" applyNumberFormat="1" applyFont="1" applyFill="1" applyBorder="1" applyAlignment="1" applyProtection="1">
      <alignment vertical="center"/>
      <protection locked="0"/>
    </xf>
    <xf numFmtId="176" fontId="4" fillId="0" borderId="63" xfId="64" applyNumberFormat="1" applyFont="1" applyFill="1" applyBorder="1" applyAlignment="1" applyProtection="1">
      <alignment vertical="center"/>
      <protection locked="0"/>
    </xf>
    <xf numFmtId="176" fontId="4" fillId="0" borderId="64" xfId="64" applyNumberFormat="1" applyFont="1" applyFill="1" applyBorder="1" applyAlignment="1" applyProtection="1">
      <alignment vertical="center"/>
      <protection locked="0"/>
    </xf>
    <xf numFmtId="178" fontId="4" fillId="0" borderId="63" xfId="64" applyNumberFormat="1" applyFont="1" applyFill="1" applyBorder="1" applyAlignment="1" applyProtection="1">
      <alignment vertical="center"/>
      <protection locked="0"/>
    </xf>
    <xf numFmtId="179" fontId="4" fillId="0" borderId="60" xfId="64" applyNumberFormat="1" applyFont="1" applyFill="1" applyBorder="1" applyAlignment="1">
      <alignment vertical="center"/>
      <protection/>
    </xf>
    <xf numFmtId="177" fontId="4" fillId="0" borderId="60" xfId="64" applyNumberFormat="1" applyFont="1" applyFill="1" applyBorder="1" applyAlignment="1">
      <alignment horizontal="right" vertical="center"/>
      <protection/>
    </xf>
    <xf numFmtId="180" fontId="4" fillId="0" borderId="60" xfId="64" applyNumberFormat="1" applyFont="1" applyFill="1" applyBorder="1" applyAlignment="1">
      <alignment vertical="center"/>
      <protection/>
    </xf>
    <xf numFmtId="180" fontId="4" fillId="0" borderId="65" xfId="64" applyNumberFormat="1" applyFont="1" applyFill="1" applyBorder="1" applyAlignment="1">
      <alignment vertical="center"/>
      <protection/>
    </xf>
    <xf numFmtId="177" fontId="4" fillId="0" borderId="60" xfId="64" applyNumberFormat="1" applyFont="1" applyFill="1" applyBorder="1" applyAlignment="1">
      <alignment vertical="center"/>
      <protection/>
    </xf>
    <xf numFmtId="176" fontId="4" fillId="0" borderId="66" xfId="64" applyNumberFormat="1" applyFont="1" applyFill="1" applyBorder="1" applyAlignment="1">
      <alignment vertical="center"/>
      <protection/>
    </xf>
    <xf numFmtId="180" fontId="4" fillId="0" borderId="67" xfId="64" applyNumberFormat="1" applyFont="1" applyFill="1" applyBorder="1" applyAlignment="1">
      <alignment vertical="center"/>
      <protection/>
    </xf>
    <xf numFmtId="176" fontId="4" fillId="0" borderId="68" xfId="64" applyNumberFormat="1" applyFont="1" applyFill="1" applyBorder="1" applyAlignment="1" applyProtection="1">
      <alignment vertical="center"/>
      <protection locked="0"/>
    </xf>
    <xf numFmtId="176" fontId="4" fillId="0" borderId="69" xfId="64" applyNumberFormat="1" applyFont="1" applyFill="1" applyBorder="1" applyAlignment="1" applyProtection="1">
      <alignment vertical="center"/>
      <protection locked="0"/>
    </xf>
    <xf numFmtId="180" fontId="4" fillId="0" borderId="70" xfId="64" applyNumberFormat="1" applyFont="1" applyFill="1" applyBorder="1" applyAlignment="1" applyProtection="1">
      <alignment vertical="center"/>
      <protection locked="0"/>
    </xf>
    <xf numFmtId="176" fontId="4" fillId="0" borderId="70" xfId="64" applyNumberFormat="1" applyFont="1" applyFill="1" applyBorder="1" applyAlignment="1" applyProtection="1">
      <alignment vertical="center"/>
      <protection locked="0"/>
    </xf>
    <xf numFmtId="176" fontId="4" fillId="0" borderId="66" xfId="64" applyNumberFormat="1" applyFont="1" applyFill="1" applyBorder="1" applyAlignment="1" applyProtection="1">
      <alignment vertical="center"/>
      <protection locked="0"/>
    </xf>
    <xf numFmtId="176" fontId="4" fillId="0" borderId="71" xfId="64" applyNumberFormat="1" applyFont="1" applyFill="1" applyBorder="1" applyAlignment="1" applyProtection="1">
      <alignment vertical="center"/>
      <protection locked="0"/>
    </xf>
    <xf numFmtId="178" fontId="4" fillId="0" borderId="70" xfId="64" applyNumberFormat="1" applyFont="1" applyFill="1" applyBorder="1" applyAlignment="1" applyProtection="1">
      <alignment vertical="center"/>
      <protection locked="0"/>
    </xf>
    <xf numFmtId="179" fontId="4" fillId="0" borderId="69" xfId="64" applyNumberFormat="1" applyFont="1" applyFill="1" applyBorder="1" applyAlignment="1">
      <alignment vertical="center"/>
      <protection/>
    </xf>
    <xf numFmtId="177" fontId="4" fillId="0" borderId="69" xfId="64" applyNumberFormat="1" applyFont="1" applyFill="1" applyBorder="1" applyAlignment="1">
      <alignment vertical="center"/>
      <protection/>
    </xf>
    <xf numFmtId="180" fontId="4" fillId="0" borderId="69" xfId="64" applyNumberFormat="1" applyFont="1" applyFill="1" applyBorder="1" applyAlignment="1">
      <alignment vertical="center"/>
      <protection/>
    </xf>
    <xf numFmtId="180" fontId="4" fillId="0" borderId="72" xfId="64" applyNumberFormat="1" applyFont="1" applyFill="1" applyBorder="1" applyAlignment="1">
      <alignment vertical="center"/>
      <protection/>
    </xf>
    <xf numFmtId="180" fontId="4" fillId="0" borderId="52" xfId="64" applyNumberFormat="1" applyFont="1" applyFill="1" applyBorder="1" applyAlignment="1">
      <alignment vertical="center"/>
      <protection/>
    </xf>
    <xf numFmtId="176" fontId="4" fillId="0" borderId="53" xfId="64" applyNumberFormat="1" applyFont="1" applyFill="1" applyBorder="1" applyAlignment="1" applyProtection="1">
      <alignment vertical="center"/>
      <protection/>
    </xf>
    <xf numFmtId="176" fontId="4" fillId="0" borderId="51" xfId="64" applyNumberFormat="1" applyFont="1" applyFill="1" applyBorder="1" applyAlignment="1" applyProtection="1">
      <alignment vertical="center"/>
      <protection locked="0"/>
    </xf>
    <xf numFmtId="180" fontId="4" fillId="0" borderId="51" xfId="64" applyNumberFormat="1" applyFont="1" applyFill="1" applyBorder="1" applyAlignment="1" applyProtection="1">
      <alignment vertical="center"/>
      <protection locked="0"/>
    </xf>
    <xf numFmtId="176" fontId="4" fillId="0" borderId="54" xfId="64" applyNumberFormat="1" applyFont="1" applyFill="1" applyBorder="1" applyAlignment="1" applyProtection="1">
      <alignment vertical="center"/>
      <protection/>
    </xf>
    <xf numFmtId="178" fontId="4" fillId="0" borderId="73" xfId="64" applyNumberFormat="1" applyFont="1" applyFill="1" applyBorder="1" applyAlignment="1" applyProtection="1">
      <alignment vertical="center"/>
      <protection locked="0"/>
    </xf>
    <xf numFmtId="179" fontId="4" fillId="0" borderId="51" xfId="64" applyNumberFormat="1" applyFont="1" applyFill="1" applyBorder="1" applyAlignment="1">
      <alignment vertical="center"/>
      <protection/>
    </xf>
    <xf numFmtId="177" fontId="4" fillId="0" borderId="51" xfId="64" applyNumberFormat="1" applyFont="1" applyFill="1" applyBorder="1" applyAlignment="1">
      <alignment vertical="center"/>
      <protection/>
    </xf>
    <xf numFmtId="180" fontId="4" fillId="0" borderId="51" xfId="64" applyNumberFormat="1" applyFont="1" applyFill="1" applyBorder="1" applyAlignment="1">
      <alignment vertical="center"/>
      <protection/>
    </xf>
    <xf numFmtId="180" fontId="4" fillId="0" borderId="55" xfId="64" applyNumberFormat="1" applyFont="1" applyFill="1" applyBorder="1" applyAlignment="1">
      <alignment vertical="center"/>
      <protection/>
    </xf>
    <xf numFmtId="0" fontId="4" fillId="0" borderId="48" xfId="64" applyFont="1" applyFill="1" applyBorder="1" applyAlignment="1">
      <alignment horizontal="center" vertical="center" wrapText="1"/>
      <protection/>
    </xf>
    <xf numFmtId="181" fontId="4" fillId="0" borderId="46" xfId="64" applyNumberFormat="1" applyFont="1" applyFill="1" applyBorder="1" applyAlignment="1">
      <alignment horizontal="center" vertical="center"/>
      <protection/>
    </xf>
    <xf numFmtId="181" fontId="4" fillId="0" borderId="48" xfId="64" applyNumberFormat="1" applyFont="1" applyFill="1" applyBorder="1" applyAlignment="1">
      <alignment horizontal="center" vertical="center"/>
      <protection/>
    </xf>
    <xf numFmtId="176" fontId="4" fillId="0" borderId="74" xfId="64" applyNumberFormat="1" applyFont="1" applyFill="1" applyBorder="1" applyAlignment="1" applyProtection="1">
      <alignment vertical="center"/>
      <protection locked="0"/>
    </xf>
    <xf numFmtId="176" fontId="4" fillId="0" borderId="33" xfId="64" applyNumberFormat="1" applyFont="1" applyFill="1" applyBorder="1" applyAlignment="1" applyProtection="1">
      <alignment vertical="center"/>
      <protection locked="0"/>
    </xf>
    <xf numFmtId="180" fontId="4" fillId="0" borderId="35" xfId="64" applyNumberFormat="1" applyFont="1" applyFill="1" applyBorder="1" applyAlignment="1" applyProtection="1">
      <alignment vertical="center"/>
      <protection locked="0"/>
    </xf>
    <xf numFmtId="176" fontId="4" fillId="0" borderId="35" xfId="64" applyNumberFormat="1" applyFont="1" applyFill="1" applyBorder="1" applyAlignment="1" applyProtection="1">
      <alignment vertical="center"/>
      <protection locked="0"/>
    </xf>
    <xf numFmtId="176" fontId="4" fillId="0" borderId="46" xfId="64" applyNumberFormat="1" applyFont="1" applyFill="1" applyBorder="1" applyAlignment="1" applyProtection="1">
      <alignment vertical="center"/>
      <protection locked="0"/>
    </xf>
    <xf numFmtId="176" fontId="4" fillId="0" borderId="47" xfId="64" applyNumberFormat="1" applyFont="1" applyFill="1" applyBorder="1" applyAlignment="1" applyProtection="1">
      <alignment vertical="center"/>
      <protection locked="0"/>
    </xf>
    <xf numFmtId="178" fontId="4" fillId="0" borderId="35" xfId="64" applyNumberFormat="1" applyFont="1" applyFill="1" applyBorder="1" applyAlignment="1" applyProtection="1">
      <alignment vertical="center"/>
      <protection locked="0"/>
    </xf>
    <xf numFmtId="176" fontId="4" fillId="0" borderId="46" xfId="64" applyNumberFormat="1" applyFont="1" applyFill="1" applyBorder="1" applyAlignment="1">
      <alignment vertical="center"/>
      <protection/>
    </xf>
    <xf numFmtId="179" fontId="4" fillId="0" borderId="33" xfId="64" applyNumberFormat="1" applyFont="1" applyFill="1" applyBorder="1" applyAlignment="1">
      <alignment vertical="center"/>
      <protection/>
    </xf>
    <xf numFmtId="177" fontId="4" fillId="0" borderId="33" xfId="64" applyNumberFormat="1" applyFont="1" applyFill="1" applyBorder="1" applyAlignment="1">
      <alignment vertical="center"/>
      <protection/>
    </xf>
    <xf numFmtId="180" fontId="4" fillId="0" borderId="33" xfId="64" applyNumberFormat="1" applyFont="1" applyFill="1" applyBorder="1" applyAlignment="1">
      <alignment vertical="center"/>
      <protection/>
    </xf>
    <xf numFmtId="176" fontId="4" fillId="0" borderId="46" xfId="64" applyNumberFormat="1" applyFont="1" applyFill="1" applyBorder="1" applyAlignment="1">
      <alignment horizontal="right" vertical="center"/>
      <protection/>
    </xf>
    <xf numFmtId="180" fontId="4" fillId="0" borderId="36" xfId="64" applyNumberFormat="1" applyFont="1" applyFill="1" applyBorder="1" applyAlignment="1">
      <alignment vertical="center"/>
      <protection/>
    </xf>
    <xf numFmtId="0" fontId="4" fillId="0" borderId="75" xfId="64" applyFont="1" applyFill="1" applyBorder="1" applyAlignment="1">
      <alignment horizontal="center" vertical="center" wrapText="1"/>
      <protection/>
    </xf>
    <xf numFmtId="181" fontId="4" fillId="0" borderId="76" xfId="64" applyNumberFormat="1" applyFont="1" applyFill="1" applyBorder="1" applyAlignment="1">
      <alignment horizontal="center" vertical="center"/>
      <protection/>
    </xf>
    <xf numFmtId="181" fontId="4" fillId="0" borderId="75" xfId="64" applyNumberFormat="1" applyFont="1" applyFill="1" applyBorder="1" applyAlignment="1">
      <alignment horizontal="center" vertical="center"/>
      <protection/>
    </xf>
    <xf numFmtId="176" fontId="4" fillId="0" borderId="77" xfId="64" applyNumberFormat="1" applyFont="1" applyFill="1" applyBorder="1" applyAlignment="1" applyProtection="1">
      <alignment vertical="center"/>
      <protection locked="0"/>
    </xf>
    <xf numFmtId="176" fontId="4" fillId="0" borderId="76" xfId="64" applyNumberFormat="1" applyFont="1" applyFill="1" applyBorder="1" applyAlignment="1" applyProtection="1">
      <alignment vertical="center"/>
      <protection locked="0"/>
    </xf>
    <xf numFmtId="176" fontId="4" fillId="0" borderId="78" xfId="64" applyNumberFormat="1" applyFont="1" applyFill="1" applyBorder="1" applyAlignment="1" applyProtection="1">
      <alignment vertical="center"/>
      <protection locked="0"/>
    </xf>
    <xf numFmtId="176" fontId="4" fillId="0" borderId="76" xfId="64" applyNumberFormat="1" applyFont="1" applyFill="1" applyBorder="1" applyAlignment="1">
      <alignment vertical="center"/>
      <protection/>
    </xf>
    <xf numFmtId="176" fontId="4" fillId="0" borderId="76" xfId="64" applyNumberFormat="1" applyFont="1" applyFill="1" applyBorder="1" applyAlignment="1">
      <alignment horizontal="right" vertical="center"/>
      <protection/>
    </xf>
    <xf numFmtId="177" fontId="4" fillId="0" borderId="25" xfId="64" applyNumberFormat="1" applyFont="1" applyFill="1" applyBorder="1" applyAlignment="1" applyProtection="1">
      <alignment vertical="center"/>
      <protection locked="0"/>
    </xf>
    <xf numFmtId="176" fontId="4" fillId="0" borderId="52" xfId="64" applyNumberFormat="1" applyFont="1" applyFill="1" applyBorder="1" applyAlignment="1" applyProtection="1">
      <alignment vertical="center"/>
      <protection/>
    </xf>
    <xf numFmtId="176" fontId="4" fillId="0" borderId="62" xfId="64" applyNumberFormat="1" applyFont="1" applyFill="1" applyBorder="1" applyAlignment="1">
      <alignment vertical="center"/>
      <protection/>
    </xf>
    <xf numFmtId="176" fontId="4" fillId="0" borderId="64" xfId="64" applyNumberFormat="1" applyFont="1" applyFill="1" applyBorder="1" applyAlignment="1">
      <alignment vertical="center"/>
      <protection/>
    </xf>
    <xf numFmtId="176" fontId="4" fillId="0" borderId="73" xfId="64" applyNumberFormat="1" applyFont="1" applyFill="1" applyBorder="1" applyAlignment="1" applyProtection="1">
      <alignment vertical="center"/>
      <protection/>
    </xf>
    <xf numFmtId="180" fontId="4" fillId="0" borderId="79" xfId="64" applyNumberFormat="1" applyFont="1" applyFill="1" applyBorder="1" applyAlignment="1" applyProtection="1">
      <alignment vertical="center"/>
      <protection locked="0"/>
    </xf>
    <xf numFmtId="178" fontId="4" fillId="0" borderId="77" xfId="64" applyNumberFormat="1" applyFont="1" applyFill="1" applyBorder="1" applyAlignment="1" applyProtection="1">
      <alignment vertical="center"/>
      <protection locked="0"/>
    </xf>
    <xf numFmtId="179" fontId="4" fillId="0" borderId="76" xfId="64" applyNumberFormat="1" applyFont="1" applyFill="1" applyBorder="1" applyAlignment="1">
      <alignment vertical="center"/>
      <protection/>
    </xf>
    <xf numFmtId="177" fontId="4" fillId="0" borderId="76" xfId="64" applyNumberFormat="1" applyFont="1" applyFill="1" applyBorder="1" applyAlignment="1">
      <alignment vertical="center"/>
      <protection/>
    </xf>
    <xf numFmtId="180" fontId="4" fillId="0" borderId="76" xfId="64" applyNumberFormat="1" applyFont="1" applyFill="1" applyBorder="1" applyAlignment="1">
      <alignment vertical="center"/>
      <protection/>
    </xf>
    <xf numFmtId="180" fontId="4" fillId="0" borderId="80" xfId="64" applyNumberFormat="1" applyFont="1" applyFill="1" applyBorder="1" applyAlignment="1">
      <alignment vertical="center"/>
      <protection/>
    </xf>
    <xf numFmtId="180" fontId="4" fillId="0" borderId="54" xfId="64" applyNumberFormat="1" applyFont="1" applyFill="1" applyBorder="1" applyAlignment="1">
      <alignment vertical="center"/>
      <protection/>
    </xf>
    <xf numFmtId="177" fontId="4" fillId="33" borderId="69" xfId="64" applyNumberFormat="1" applyFont="1" applyFill="1" applyBorder="1" applyAlignment="1" applyProtection="1">
      <alignment horizontal="right" vertical="center"/>
      <protection/>
    </xf>
    <xf numFmtId="177" fontId="4" fillId="0" borderId="69" xfId="64" applyNumberFormat="1" applyFont="1" applyFill="1" applyBorder="1" applyAlignment="1" applyProtection="1">
      <alignment horizontal="right" vertical="center"/>
      <protection/>
    </xf>
    <xf numFmtId="177" fontId="4" fillId="0" borderId="66" xfId="64" applyNumberFormat="1" applyFont="1" applyFill="1" applyBorder="1" applyAlignment="1" applyProtection="1">
      <alignment horizontal="right" vertical="center"/>
      <protection/>
    </xf>
    <xf numFmtId="177" fontId="4" fillId="0" borderId="13" xfId="64" applyNumberFormat="1" applyFont="1" applyFill="1" applyBorder="1" applyAlignment="1" applyProtection="1">
      <alignment horizontal="right" vertical="center"/>
      <protection/>
    </xf>
    <xf numFmtId="0" fontId="4" fillId="0" borderId="81" xfId="64" applyFont="1" applyFill="1" applyBorder="1" applyAlignment="1">
      <alignment horizontal="left" vertical="center" wrapText="1"/>
      <protection/>
    </xf>
    <xf numFmtId="0" fontId="4" fillId="0" borderId="82" xfId="64" applyFont="1" applyFill="1" applyBorder="1" applyAlignment="1">
      <alignment horizontal="left" vertical="center" wrapText="1"/>
      <protection/>
    </xf>
    <xf numFmtId="0" fontId="4" fillId="0" borderId="83" xfId="64" applyFont="1" applyFill="1" applyBorder="1" applyAlignment="1">
      <alignment horizontal="left" vertical="center" wrapText="1"/>
      <protection/>
    </xf>
    <xf numFmtId="0" fontId="4" fillId="0" borderId="84" xfId="64" applyFont="1" applyFill="1" applyBorder="1" applyAlignment="1">
      <alignment horizontal="left" vertical="center" wrapText="1"/>
      <protection/>
    </xf>
    <xf numFmtId="0" fontId="4" fillId="0" borderId="85" xfId="64" applyFont="1" applyFill="1" applyBorder="1" applyAlignment="1">
      <alignment horizontal="left" vertical="center" wrapText="1"/>
      <protection/>
    </xf>
    <xf numFmtId="0" fontId="4" fillId="0" borderId="86" xfId="64" applyFont="1" applyFill="1" applyBorder="1" applyAlignment="1">
      <alignment horizontal="left" vertical="center" wrapText="1"/>
      <protection/>
    </xf>
    <xf numFmtId="0" fontId="4" fillId="0" borderId="87" xfId="64" applyFont="1" applyFill="1" applyBorder="1" applyAlignment="1">
      <alignment horizontal="center" vertical="center" wrapText="1"/>
      <protection/>
    </xf>
    <xf numFmtId="0" fontId="4" fillId="0" borderId="88" xfId="64" applyFont="1" applyFill="1" applyBorder="1" applyAlignment="1">
      <alignment horizontal="center" vertical="center" wrapText="1"/>
      <protection/>
    </xf>
    <xf numFmtId="176" fontId="4" fillId="33" borderId="89" xfId="64" applyNumberFormat="1" applyFont="1" applyFill="1" applyBorder="1" applyAlignment="1">
      <alignment horizontal="center" vertical="center"/>
      <protection/>
    </xf>
    <xf numFmtId="176" fontId="4" fillId="33" borderId="90" xfId="64" applyNumberFormat="1" applyFont="1" applyFill="1" applyBorder="1" applyAlignment="1">
      <alignment horizontal="center" vertical="center"/>
      <protection/>
    </xf>
    <xf numFmtId="176" fontId="4" fillId="33" borderId="91" xfId="64" applyNumberFormat="1" applyFont="1" applyFill="1" applyBorder="1" applyAlignment="1">
      <alignment horizontal="center" vertical="center"/>
      <protection/>
    </xf>
    <xf numFmtId="176" fontId="4" fillId="0" borderId="89" xfId="64" applyNumberFormat="1" applyFont="1" applyFill="1" applyBorder="1" applyAlignment="1">
      <alignment horizontal="center" vertical="center"/>
      <protection/>
    </xf>
    <xf numFmtId="176" fontId="4" fillId="0" borderId="90" xfId="64" applyNumberFormat="1" applyFont="1" applyFill="1" applyBorder="1" applyAlignment="1">
      <alignment horizontal="center" vertical="center"/>
      <protection/>
    </xf>
    <xf numFmtId="176" fontId="4" fillId="0" borderId="91" xfId="64" applyNumberFormat="1" applyFont="1" applyFill="1" applyBorder="1" applyAlignment="1">
      <alignment horizontal="center" vertical="center"/>
      <protection/>
    </xf>
    <xf numFmtId="176" fontId="4" fillId="0" borderId="92" xfId="64" applyNumberFormat="1" applyFont="1" applyFill="1" applyBorder="1" applyAlignment="1">
      <alignment horizontal="center" vertical="center"/>
      <protection/>
    </xf>
    <xf numFmtId="176" fontId="4" fillId="0" borderId="93" xfId="64" applyNumberFormat="1" applyFont="1" applyFill="1" applyBorder="1" applyAlignment="1">
      <alignment horizontal="center" vertical="center"/>
      <protection/>
    </xf>
    <xf numFmtId="176" fontId="4" fillId="0" borderId="94" xfId="64" applyNumberFormat="1" applyFont="1" applyFill="1" applyBorder="1" applyAlignment="1">
      <alignment horizontal="center" vertical="center"/>
      <protection/>
    </xf>
    <xf numFmtId="178" fontId="4" fillId="0" borderId="95" xfId="64" applyNumberFormat="1" applyFont="1" applyFill="1" applyBorder="1" applyAlignment="1">
      <alignment horizontal="center" vertical="center" wrapText="1"/>
      <protection/>
    </xf>
    <xf numFmtId="178" fontId="4" fillId="0" borderId="88" xfId="64" applyNumberFormat="1" applyFont="1" applyFill="1" applyBorder="1" applyAlignment="1">
      <alignment horizontal="center" vertical="center" wrapText="1"/>
      <protection/>
    </xf>
    <xf numFmtId="0" fontId="4" fillId="0" borderId="88" xfId="64" applyFont="1" applyFill="1" applyBorder="1" applyAlignment="1">
      <alignment horizontal="center" vertical="center"/>
      <protection/>
    </xf>
    <xf numFmtId="0" fontId="4" fillId="0" borderId="96" xfId="64" applyFont="1" applyFill="1" applyBorder="1" applyAlignment="1">
      <alignment horizontal="center" vertical="center"/>
      <protection/>
    </xf>
    <xf numFmtId="176" fontId="4" fillId="0" borderId="97" xfId="64" applyNumberFormat="1" applyFont="1" applyFill="1" applyBorder="1" applyAlignment="1">
      <alignment horizontal="center" vertical="center"/>
      <protection/>
    </xf>
    <xf numFmtId="176" fontId="4" fillId="33" borderId="92" xfId="64" applyNumberFormat="1" applyFont="1" applyFill="1" applyBorder="1" applyAlignment="1">
      <alignment horizontal="center" vertical="center"/>
      <protection/>
    </xf>
    <xf numFmtId="176" fontId="4" fillId="33" borderId="93" xfId="64" applyNumberFormat="1" applyFont="1" applyFill="1" applyBorder="1" applyAlignment="1">
      <alignment horizontal="center" vertical="center"/>
      <protection/>
    </xf>
    <xf numFmtId="176" fontId="4" fillId="33" borderId="97" xfId="64" applyNumberFormat="1" applyFont="1" applyFill="1" applyBorder="1" applyAlignment="1">
      <alignment horizontal="center" vertical="center"/>
      <protection/>
    </xf>
    <xf numFmtId="176" fontId="4" fillId="0" borderId="98" xfId="64" applyNumberFormat="1" applyFont="1" applyFill="1" applyBorder="1" applyAlignment="1">
      <alignment horizontal="center" vertical="center"/>
      <protection/>
    </xf>
    <xf numFmtId="0" fontId="4" fillId="0" borderId="61" xfId="64" applyFont="1" applyFill="1" applyBorder="1" applyAlignment="1">
      <alignment horizontal="center" vertical="center" wrapText="1"/>
      <protection/>
    </xf>
    <xf numFmtId="0" fontId="4" fillId="0" borderId="63" xfId="64" applyFont="1" applyFill="1" applyBorder="1" applyAlignment="1">
      <alignment horizontal="center" vertical="center" wrapText="1"/>
      <protection/>
    </xf>
    <xf numFmtId="176" fontId="4" fillId="0" borderId="99" xfId="64" applyNumberFormat="1" applyFont="1" applyFill="1" applyBorder="1" applyAlignment="1">
      <alignment horizontal="center" vertical="center"/>
      <protection/>
    </xf>
    <xf numFmtId="176" fontId="4" fillId="0" borderId="100" xfId="64" applyNumberFormat="1" applyFont="1" applyFill="1" applyBorder="1" applyAlignment="1">
      <alignment horizontal="center" vertical="center"/>
      <protection/>
    </xf>
    <xf numFmtId="176" fontId="4" fillId="0" borderId="0" xfId="64" applyNumberFormat="1" applyFont="1" applyFill="1" applyBorder="1" applyAlignment="1">
      <alignment horizontal="center" vertical="center"/>
      <protection/>
    </xf>
    <xf numFmtId="176" fontId="4" fillId="0" borderId="17" xfId="64" applyNumberFormat="1" applyFont="1" applyFill="1" applyBorder="1" applyAlignment="1">
      <alignment horizontal="center" vertical="center"/>
      <protection/>
    </xf>
    <xf numFmtId="176" fontId="4" fillId="0" borderId="57" xfId="64" applyNumberFormat="1" applyFont="1" applyFill="1" applyBorder="1" applyAlignment="1">
      <alignment horizontal="center" vertical="center"/>
      <protection/>
    </xf>
    <xf numFmtId="176" fontId="4" fillId="0" borderId="23" xfId="64" applyNumberFormat="1" applyFont="1" applyFill="1" applyBorder="1" applyAlignment="1">
      <alignment horizontal="center" vertical="center"/>
      <protection/>
    </xf>
    <xf numFmtId="176" fontId="4" fillId="0" borderId="92" xfId="64" applyNumberFormat="1" applyFont="1" applyFill="1" applyBorder="1" applyAlignment="1">
      <alignment horizontal="center" vertical="center" wrapText="1"/>
      <protection/>
    </xf>
    <xf numFmtId="176" fontId="4" fillId="0" borderId="93" xfId="64" applyNumberFormat="1" applyFont="1" applyFill="1" applyBorder="1" applyAlignment="1">
      <alignment horizontal="center" vertical="center" wrapText="1"/>
      <protection/>
    </xf>
    <xf numFmtId="176" fontId="4" fillId="0" borderId="97" xfId="64" applyNumberFormat="1" applyFont="1" applyFill="1" applyBorder="1" applyAlignment="1">
      <alignment horizontal="center" vertical="center" wrapText="1"/>
      <protection/>
    </xf>
    <xf numFmtId="0" fontId="4" fillId="0" borderId="27" xfId="64" applyFont="1" applyFill="1" applyBorder="1" applyAlignment="1">
      <alignment horizontal="center" vertical="center" wrapText="1"/>
      <protection/>
    </xf>
    <xf numFmtId="0" fontId="4" fillId="0" borderId="28" xfId="64" applyFont="1" applyFill="1" applyBorder="1" applyAlignment="1">
      <alignment horizontal="center" vertical="center" wrapText="1"/>
      <protection/>
    </xf>
    <xf numFmtId="0" fontId="4" fillId="0" borderId="30" xfId="64" applyFont="1" applyFill="1" applyBorder="1" applyAlignment="1">
      <alignment horizontal="center" vertical="center" wrapText="1"/>
      <protection/>
    </xf>
    <xf numFmtId="0" fontId="4" fillId="0" borderId="101" xfId="64" applyFont="1" applyFill="1" applyBorder="1" applyAlignment="1">
      <alignment horizontal="center" vertical="center" wrapText="1"/>
      <protection/>
    </xf>
    <xf numFmtId="178" fontId="4" fillId="0" borderId="102" xfId="64" applyNumberFormat="1" applyFont="1" applyFill="1" applyBorder="1" applyAlignment="1">
      <alignment horizontal="center" vertical="center" wrapText="1"/>
      <protection/>
    </xf>
    <xf numFmtId="178" fontId="4" fillId="0" borderId="103" xfId="64" applyNumberFormat="1" applyFont="1" applyFill="1" applyBorder="1" applyAlignment="1">
      <alignment horizontal="center" vertical="center" wrapText="1"/>
      <protection/>
    </xf>
    <xf numFmtId="0" fontId="4" fillId="0" borderId="54" xfId="64" applyFont="1" applyFill="1" applyBorder="1" applyAlignment="1">
      <alignment horizontal="center" vertical="center" wrapText="1"/>
      <protection/>
    </xf>
    <xf numFmtId="0" fontId="4" fillId="0" borderId="53" xfId="64" applyFont="1" applyFill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2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kayama-fs.ad.pref.okayama.jp\&#32113;&#21512;&#20849;&#26377;\050&#20445;&#20581;&#31119;&#31049;&#37096;\050&#20581;&#24247;&#25512;&#36914;&#35506;\010&#20581;&#24247;&#12389;&#12367;&#12426;&#29677;\LinkStation&#22303;&#27211;\H21&#23713;&#23665;&#30476;&#12398;&#25104;&#20154;&#20445;&#20581;\&#12364;&#12435;&#12288;&#12414;&#12392;&#12417;\&#12364;&#1243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5f5-34-05\&#20581;&#24247;&#12389;&#12367;&#12426;&#29677;\&#32113;&#35336;\H19&#32769;&#20445;&#32113;&#35336;\&#20445;&#20581;&#25152;&#12363;&#12425;&#22577;&#21578;\&#23713;&#23665;&#24066;&#20445;&#20581;&#25152;\&#12364;&#12435;&#26908;&#35386;%20(version%2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kayama-fs.ad.pref.okayama.jp\&#32113;&#21512;&#20849;&#26377;\050&#20445;&#20581;&#31119;&#31049;&#37096;\050&#20581;&#24247;&#25512;&#36914;&#35506;\010&#20581;&#24247;&#12389;&#12367;&#12426;&#29677;\LinkStation&#35199;&#23478;\&#9679;&#23713;&#23665;&#30476;&#12398;&#25104;&#20154;&#20445;&#20581;&#65288;&#32113;&#35336;&#12539;&#20874;&#23376;&#20316;&#25104;&#65289;\H21&#23713;&#23665;&#30476;&#12398;&#25104;&#20154;&#20445;&#20581;\&#9312;&#21407;&#31295;\&#24179;&#25104;21&#24180;&#24230;&#12288;&#32963;&#12364;&#12435;&#65288;&#12464;&#12521;&#1250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1胃がん（市町村別）"/>
      <sheetName val="H21胃がん(年齢階級別)"/>
      <sheetName val="H21肺がん（市町村別）"/>
      <sheetName val="H21肺がん(年齢階級別)"/>
      <sheetName val="H21大腸がん（市町村別）"/>
      <sheetName val="H21大腸がん(年齢階級別)"/>
      <sheetName val="H21乳がん（市町村別）"/>
      <sheetName val="H21乳がん(年齢階級別)"/>
      <sheetName val="H21子宮がん（市町村別）"/>
      <sheetName val="H21子宮がん(年齢階級別)"/>
      <sheetName val="Sheet1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胃・大腸（男）"/>
      <sheetName val="胃・大腸（女）"/>
      <sheetName val="肺（男）"/>
      <sheetName val="肺（女）"/>
      <sheetName val="子宮"/>
      <sheetName val="乳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21胃がん（市町村別）"/>
      <sheetName val="H21胃がん(年齢階級別)"/>
      <sheetName val="図１，２"/>
      <sheetName val="図３"/>
    </sheetNames>
    <sheetDataSet>
      <sheetData sheetId="3">
        <row r="10">
          <cell r="N10" t="str">
            <v>40～44歳</v>
          </cell>
          <cell r="O10" t="str">
            <v>45～49歳</v>
          </cell>
          <cell r="P10" t="str">
            <v>50～54歳</v>
          </cell>
          <cell r="Q10" t="str">
            <v>55～59歳</v>
          </cell>
          <cell r="R10" t="str">
            <v>60～64歳</v>
          </cell>
          <cell r="S10" t="str">
            <v>65～69歳</v>
          </cell>
          <cell r="T10" t="str">
            <v>70～74歳</v>
          </cell>
          <cell r="U10" t="str">
            <v>75～79歳</v>
          </cell>
          <cell r="V10" t="str">
            <v>80歳以上</v>
          </cell>
          <cell r="W10" t="str">
            <v>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Y123"/>
  <sheetViews>
    <sheetView tabSelected="1" view="pageBreakPreview" zoomScaleSheetLayoutView="100" zoomScalePageLayoutView="0" workbookViewId="0" topLeftCell="A1">
      <pane xSplit="2" ySplit="6" topLeftCell="D7" activePane="bottomRight" state="frozen"/>
      <selection pane="topLeft" activeCell="K47" sqref="K47"/>
      <selection pane="topRight" activeCell="K47" sqref="K47"/>
      <selection pane="bottomLeft" activeCell="K47" sqref="K47"/>
      <selection pane="bottomRight" activeCell="X4" sqref="X4:Y4"/>
    </sheetView>
  </sheetViews>
  <sheetFormatPr defaultColWidth="9.140625" defaultRowHeight="9.75" customHeight="1"/>
  <cols>
    <col min="1" max="1" width="9.7109375" style="2" customWidth="1"/>
    <col min="2" max="2" width="4.140625" style="2" customWidth="1"/>
    <col min="3" max="3" width="7.140625" style="2" customWidth="1"/>
    <col min="4" max="4" width="6.57421875" style="2" customWidth="1"/>
    <col min="5" max="5" width="5.57421875" style="164" customWidth="1"/>
    <col min="6" max="6" width="6.140625" style="2" customWidth="1"/>
    <col min="7" max="7" width="5.57421875" style="2" customWidth="1"/>
    <col min="8" max="8" width="5.57421875" style="164" customWidth="1"/>
    <col min="9" max="9" width="6.140625" style="2" customWidth="1"/>
    <col min="10" max="10" width="4.57421875" style="164" customWidth="1"/>
    <col min="11" max="13" width="6.140625" style="2" customWidth="1"/>
    <col min="14" max="14" width="7.140625" style="2" customWidth="1"/>
    <col min="15" max="15" width="5.57421875" style="2" customWidth="1"/>
    <col min="16" max="16" width="5.57421875" style="3" customWidth="1"/>
    <col min="17" max="17" width="5.57421875" style="2" customWidth="1"/>
    <col min="18" max="18" width="5.57421875" style="3" customWidth="1"/>
    <col min="19" max="19" width="6.421875" style="3" customWidth="1"/>
    <col min="20" max="20" width="5.57421875" style="4" customWidth="1"/>
    <col min="21" max="21" width="5.57421875" style="2" customWidth="1"/>
    <col min="22" max="22" width="5.57421875" style="5" customWidth="1"/>
    <col min="23" max="23" width="5.57421875" style="164" customWidth="1"/>
    <col min="24" max="24" width="5.57421875" style="2" customWidth="1"/>
    <col min="25" max="25" width="4.57421875" style="164" customWidth="1"/>
    <col min="26" max="26" width="12.57421875" style="2" customWidth="1"/>
    <col min="27" max="29" width="11.57421875" style="2" customWidth="1"/>
    <col min="30" max="16384" width="9.00390625" style="2" customWidth="1"/>
  </cols>
  <sheetData>
    <row r="1" spans="1:25" ht="13.5">
      <c r="A1" s="1" t="s">
        <v>0</v>
      </c>
      <c r="E1" s="3"/>
      <c r="H1" s="3"/>
      <c r="J1" s="3"/>
      <c r="W1" s="3"/>
      <c r="Y1" s="3"/>
    </row>
    <row r="2" spans="1:19" s="7" customFormat="1" ht="13.5">
      <c r="A2" s="6" t="s">
        <v>1</v>
      </c>
      <c r="P2" s="8"/>
      <c r="R2" s="8"/>
      <c r="S2" s="8"/>
    </row>
    <row r="3" spans="16:19" s="7" customFormat="1" ht="14.25" thickBot="1">
      <c r="P3" s="8"/>
      <c r="R3" s="8"/>
      <c r="S3" s="8"/>
    </row>
    <row r="4" spans="1:25" s="15" customFormat="1" ht="9.75" customHeight="1">
      <c r="A4" s="267"/>
      <c r="B4" s="268"/>
      <c r="C4" s="9"/>
      <c r="D4" s="9"/>
      <c r="E4" s="10"/>
      <c r="F4" s="273" t="s">
        <v>2</v>
      </c>
      <c r="G4" s="274"/>
      <c r="H4" s="274"/>
      <c r="I4" s="274" t="s">
        <v>3</v>
      </c>
      <c r="J4" s="274"/>
      <c r="K4" s="274" t="s">
        <v>4</v>
      </c>
      <c r="L4" s="274"/>
      <c r="M4" s="274"/>
      <c r="N4" s="274"/>
      <c r="O4" s="9"/>
      <c r="P4" s="11"/>
      <c r="Q4" s="12"/>
      <c r="R4" s="11"/>
      <c r="S4" s="13"/>
      <c r="T4" s="284" t="s">
        <v>5</v>
      </c>
      <c r="U4" s="285"/>
      <c r="V4" s="285"/>
      <c r="W4" s="14"/>
      <c r="X4" s="286" t="s">
        <v>6</v>
      </c>
      <c r="Y4" s="287"/>
    </row>
    <row r="5" spans="1:25" s="15" customFormat="1" ht="30" customHeight="1">
      <c r="A5" s="269"/>
      <c r="B5" s="270"/>
      <c r="C5" s="16" t="s">
        <v>7</v>
      </c>
      <c r="D5" s="16" t="s">
        <v>8</v>
      </c>
      <c r="E5" s="17" t="s">
        <v>9</v>
      </c>
      <c r="F5" s="18" t="s">
        <v>10</v>
      </c>
      <c r="G5" s="16" t="s">
        <v>11</v>
      </c>
      <c r="H5" s="19" t="s">
        <v>12</v>
      </c>
      <c r="I5" s="16" t="s">
        <v>10</v>
      </c>
      <c r="J5" s="19" t="s">
        <v>13</v>
      </c>
      <c r="K5" s="16" t="s">
        <v>14</v>
      </c>
      <c r="L5" s="16" t="s">
        <v>15</v>
      </c>
      <c r="M5" s="16" t="s">
        <v>16</v>
      </c>
      <c r="N5" s="16" t="s">
        <v>17</v>
      </c>
      <c r="O5" s="16" t="s">
        <v>18</v>
      </c>
      <c r="P5" s="20" t="s">
        <v>19</v>
      </c>
      <c r="Q5" s="21" t="s">
        <v>20</v>
      </c>
      <c r="R5" s="20" t="s">
        <v>21</v>
      </c>
      <c r="S5" s="22" t="s">
        <v>22</v>
      </c>
      <c r="T5" s="23" t="s">
        <v>23</v>
      </c>
      <c r="U5" s="16" t="s">
        <v>24</v>
      </c>
      <c r="V5" s="24" t="s">
        <v>25</v>
      </c>
      <c r="W5" s="19" t="s">
        <v>26</v>
      </c>
      <c r="X5" s="16" t="s">
        <v>27</v>
      </c>
      <c r="Y5" s="25" t="s">
        <v>28</v>
      </c>
    </row>
    <row r="6" spans="1:25" s="15" customFormat="1" ht="9.75" customHeight="1" thickBot="1">
      <c r="A6" s="271"/>
      <c r="B6" s="272"/>
      <c r="C6" s="26" t="s">
        <v>29</v>
      </c>
      <c r="D6" s="27" t="s">
        <v>30</v>
      </c>
      <c r="E6" s="28" t="s">
        <v>31</v>
      </c>
      <c r="F6" s="29" t="s">
        <v>32</v>
      </c>
      <c r="G6" s="26" t="s">
        <v>33</v>
      </c>
      <c r="H6" s="30" t="s">
        <v>34</v>
      </c>
      <c r="I6" s="26" t="s">
        <v>35</v>
      </c>
      <c r="J6" s="30" t="s">
        <v>36</v>
      </c>
      <c r="K6" s="26"/>
      <c r="L6" s="26" t="s">
        <v>37</v>
      </c>
      <c r="M6" s="26"/>
      <c r="N6" s="26"/>
      <c r="O6" s="26" t="s">
        <v>38</v>
      </c>
      <c r="P6" s="31" t="s">
        <v>39</v>
      </c>
      <c r="Q6" s="32" t="s">
        <v>40</v>
      </c>
      <c r="R6" s="31" t="s">
        <v>41</v>
      </c>
      <c r="S6" s="33" t="s">
        <v>42</v>
      </c>
      <c r="T6" s="34" t="s">
        <v>43</v>
      </c>
      <c r="U6" s="26" t="s">
        <v>44</v>
      </c>
      <c r="V6" s="35" t="s">
        <v>45</v>
      </c>
      <c r="W6" s="30" t="s">
        <v>123</v>
      </c>
      <c r="X6" s="27" t="s">
        <v>46</v>
      </c>
      <c r="Y6" s="36" t="s">
        <v>47</v>
      </c>
    </row>
    <row r="7" spans="1:25" ht="9.75" customHeight="1">
      <c r="A7" s="275" t="s">
        <v>48</v>
      </c>
      <c r="B7" s="37" t="s">
        <v>49</v>
      </c>
      <c r="C7" s="38">
        <f>SUM(C13,C19,C31,C43,C70,C76,C82,C91,C106,C121,C52)</f>
        <v>507292</v>
      </c>
      <c r="D7" s="38">
        <f>SUM(D13,D19,D31,D43,D70,D76,D82,D91,D106,D121,D52)</f>
        <v>202833</v>
      </c>
      <c r="E7" s="39">
        <f aca="true" t="shared" si="0" ref="E7:E70">D7/C7*100</f>
        <v>39.983480914345186</v>
      </c>
      <c r="F7" s="40">
        <f>SUM(F13,F19,F31,F43,F70,F76,F82,F91,F106,F121,F52)</f>
        <v>46345</v>
      </c>
      <c r="G7" s="40">
        <f>SUM(G13,G19,G31,G43,G70,G76,G82,G91,G106,G121,G52)</f>
        <v>4187</v>
      </c>
      <c r="H7" s="41">
        <f aca="true" t="shared" si="1" ref="H7:H70">G7/F7*100</f>
        <v>9.034415794584097</v>
      </c>
      <c r="I7" s="42">
        <f aca="true" t="shared" si="2" ref="I7:I57">SUM(K7:N7)</f>
        <v>2522</v>
      </c>
      <c r="J7" s="43">
        <f aca="true" t="shared" si="3" ref="J7:J42">I7/G7*100</f>
        <v>60.23405779794603</v>
      </c>
      <c r="K7" s="40">
        <f aca="true" t="shared" si="4" ref="K7:O8">SUM(K13,K19,K31,K43,K70,K76,K82,K91,K106,K121,K52)</f>
        <v>574</v>
      </c>
      <c r="L7" s="40">
        <f t="shared" si="4"/>
        <v>107</v>
      </c>
      <c r="M7" s="40">
        <f t="shared" si="4"/>
        <v>20</v>
      </c>
      <c r="N7" s="40">
        <f t="shared" si="4"/>
        <v>1821</v>
      </c>
      <c r="O7" s="40">
        <f t="shared" si="4"/>
        <v>879</v>
      </c>
      <c r="P7" s="44">
        <f>O7/G7*100</f>
        <v>20.9935514688321</v>
      </c>
      <c r="Q7" s="45">
        <f>SUM(Q13,Q19,Q31,Q43,Q70,Q76,Q82,Q91,Q106,Q121,Q52)</f>
        <v>786</v>
      </c>
      <c r="R7" s="46">
        <f>Q7/G7*100</f>
        <v>18.772390733221876</v>
      </c>
      <c r="S7" s="39">
        <f>(O7+Q7)/G7*100</f>
        <v>39.76594220205398</v>
      </c>
      <c r="T7" s="47">
        <f aca="true" t="shared" si="5" ref="T7:T70">L7/F7*100</f>
        <v>0.2308771172726292</v>
      </c>
      <c r="U7" s="40">
        <f>SUM(U13,U19,U31,U43,U70,U76,U82,U91,U106,U121,U52)</f>
        <v>54</v>
      </c>
      <c r="V7" s="48">
        <f aca="true" t="shared" si="6" ref="V7:V70">U7/F7*100</f>
        <v>0.11651742367029885</v>
      </c>
      <c r="W7" s="44">
        <f>IF(ISERROR(L7/G7),"N/A",L7/G7*100)</f>
        <v>2.5555290183902555</v>
      </c>
      <c r="X7" s="40">
        <f>SUM(X13,X19,X31,X43,X70,X76,X82,X91,X106,X121,X52)</f>
        <v>8296</v>
      </c>
      <c r="Y7" s="49">
        <f aca="true" t="shared" si="7" ref="Y7:Y70">X7/F7*100</f>
        <v>17.900528643866654</v>
      </c>
    </row>
    <row r="8" spans="1:25" ht="9.75" customHeight="1">
      <c r="A8" s="276"/>
      <c r="B8" s="50" t="s">
        <v>50</v>
      </c>
      <c r="C8" s="51">
        <f>SUM(C14,C20,C32,C44,C71,C77,C83,C92,C107,C122,C53)</f>
        <v>591407</v>
      </c>
      <c r="D8" s="51">
        <f>SUM(D14,D20,D32,D44,D71,D77,D83,D92,D107,D122,D53)</f>
        <v>346145</v>
      </c>
      <c r="E8" s="52">
        <f t="shared" si="0"/>
        <v>58.529067122979605</v>
      </c>
      <c r="F8" s="53">
        <f>SUM(F14,F20,F32,F44,F71,F77,F83,F92,F107,F122,F53)</f>
        <v>81386</v>
      </c>
      <c r="G8" s="53">
        <f>SUM(G14,G20,G32,G44,G71,G77,G83,G92,G107,G122,G53)</f>
        <v>5872</v>
      </c>
      <c r="H8" s="54">
        <f t="shared" si="1"/>
        <v>7.215000122871255</v>
      </c>
      <c r="I8" s="55">
        <f t="shared" si="2"/>
        <v>3552</v>
      </c>
      <c r="J8" s="54">
        <f t="shared" si="3"/>
        <v>60.49046321525886</v>
      </c>
      <c r="K8" s="53">
        <f t="shared" si="4"/>
        <v>1260</v>
      </c>
      <c r="L8" s="53">
        <f t="shared" si="4"/>
        <v>75</v>
      </c>
      <c r="M8" s="53">
        <f t="shared" si="4"/>
        <v>22</v>
      </c>
      <c r="N8" s="53">
        <f t="shared" si="4"/>
        <v>2195</v>
      </c>
      <c r="O8" s="53">
        <f t="shared" si="4"/>
        <v>1333</v>
      </c>
      <c r="P8" s="56">
        <f aca="true" t="shared" si="8" ref="P8:P71">O8/G8*100</f>
        <v>22.700953678474114</v>
      </c>
      <c r="Q8" s="57">
        <f>SUM(Q14,Q20,Q32,Q44,Q71,Q77,Q83,Q92,Q107,Q122,Q53)</f>
        <v>987</v>
      </c>
      <c r="R8" s="58">
        <f aca="true" t="shared" si="9" ref="R8:R71">Q8/G8*100</f>
        <v>16.80858310626703</v>
      </c>
      <c r="S8" s="59">
        <f aca="true" t="shared" si="10" ref="S8:S71">(O8+Q8)/G8*100</f>
        <v>39.509536784741144</v>
      </c>
      <c r="T8" s="60">
        <f t="shared" si="5"/>
        <v>0.09215344162386652</v>
      </c>
      <c r="U8" s="53">
        <f>SUM(U14,U20,U32,U44,U71,U77,U83,U92,U107,U122,U53)</f>
        <v>40</v>
      </c>
      <c r="V8" s="61">
        <f t="shared" si="6"/>
        <v>0.049148502199395476</v>
      </c>
      <c r="W8" s="263">
        <f aca="true" t="shared" si="11" ref="W8:W71">IF(ISERROR(L8/G8),"N/A",L8/G8*100)</f>
        <v>1.2772479564032697</v>
      </c>
      <c r="X8" s="53">
        <f>SUM(X14,X20,X32,X44,X71,X77,X83,X92,X107,X122,X53)</f>
        <v>13210</v>
      </c>
      <c r="Y8" s="63">
        <f t="shared" si="7"/>
        <v>16.231292851350354</v>
      </c>
    </row>
    <row r="9" spans="1:25" ht="9.75" customHeight="1" thickBot="1">
      <c r="A9" s="277"/>
      <c r="B9" s="64" t="s">
        <v>51</v>
      </c>
      <c r="C9" s="65">
        <f>SUM(C7:C8)</f>
        <v>1098699</v>
      </c>
      <c r="D9" s="65">
        <f>SUM(D7:D8)</f>
        <v>548978</v>
      </c>
      <c r="E9" s="66">
        <f t="shared" si="0"/>
        <v>49.96618728150295</v>
      </c>
      <c r="F9" s="67">
        <f>SUM(F7:F8)</f>
        <v>127731</v>
      </c>
      <c r="G9" s="67">
        <f>SUM(G7:G8)</f>
        <v>10059</v>
      </c>
      <c r="H9" s="68">
        <f t="shared" si="1"/>
        <v>7.875143857012001</v>
      </c>
      <c r="I9" s="69">
        <f t="shared" si="2"/>
        <v>6074</v>
      </c>
      <c r="J9" s="68">
        <f t="shared" si="3"/>
        <v>60.38373595784869</v>
      </c>
      <c r="K9" s="70">
        <f aca="true" t="shared" si="12" ref="K9:Q9">SUM(K7:K8)</f>
        <v>1834</v>
      </c>
      <c r="L9" s="70">
        <f t="shared" si="12"/>
        <v>182</v>
      </c>
      <c r="M9" s="70">
        <f t="shared" si="12"/>
        <v>42</v>
      </c>
      <c r="N9" s="70">
        <f t="shared" si="12"/>
        <v>4016</v>
      </c>
      <c r="O9" s="70">
        <f t="shared" si="12"/>
        <v>2212</v>
      </c>
      <c r="P9" s="71">
        <f t="shared" si="8"/>
        <v>21.99025748086291</v>
      </c>
      <c r="Q9" s="72">
        <f t="shared" si="12"/>
        <v>1773</v>
      </c>
      <c r="R9" s="73">
        <f t="shared" si="9"/>
        <v>17.6260065612884</v>
      </c>
      <c r="S9" s="66">
        <f t="shared" si="10"/>
        <v>39.61626404215131</v>
      </c>
      <c r="T9" s="74">
        <f t="shared" si="5"/>
        <v>0.14248694522081562</v>
      </c>
      <c r="U9" s="70">
        <f>SUM(U7:U8)</f>
        <v>94</v>
      </c>
      <c r="V9" s="75">
        <f t="shared" si="6"/>
        <v>0.07359215852064104</v>
      </c>
      <c r="W9" s="71">
        <f t="shared" si="11"/>
        <v>1.8093249826026443</v>
      </c>
      <c r="X9" s="70">
        <f>SUM(X7:X8)</f>
        <v>21506</v>
      </c>
      <c r="Y9" s="76">
        <f t="shared" si="7"/>
        <v>16.836946395158574</v>
      </c>
    </row>
    <row r="10" spans="1:25" ht="9.75" customHeight="1">
      <c r="A10" s="278" t="s">
        <v>52</v>
      </c>
      <c r="B10" s="77" t="s">
        <v>49</v>
      </c>
      <c r="C10" s="78">
        <v>168561</v>
      </c>
      <c r="D10" s="78">
        <v>67000</v>
      </c>
      <c r="E10" s="79">
        <f t="shared" si="0"/>
        <v>39.74822171202117</v>
      </c>
      <c r="F10" s="80">
        <v>15500</v>
      </c>
      <c r="G10" s="80">
        <v>1551</v>
      </c>
      <c r="H10" s="81">
        <f t="shared" si="1"/>
        <v>10.006451612903227</v>
      </c>
      <c r="I10" s="82">
        <f t="shared" si="2"/>
        <v>740</v>
      </c>
      <c r="J10" s="81">
        <f t="shared" si="3"/>
        <v>47.711154094132816</v>
      </c>
      <c r="K10" s="80">
        <v>144</v>
      </c>
      <c r="L10" s="80">
        <v>39</v>
      </c>
      <c r="M10" s="80">
        <v>11</v>
      </c>
      <c r="N10" s="80">
        <v>546</v>
      </c>
      <c r="O10" s="80">
        <v>782</v>
      </c>
      <c r="P10" s="83">
        <f>O10/G10*100</f>
        <v>50.41908446163765</v>
      </c>
      <c r="Q10" s="84">
        <v>29</v>
      </c>
      <c r="R10" s="85">
        <f t="shared" si="9"/>
        <v>1.8697614442295292</v>
      </c>
      <c r="S10" s="79">
        <f t="shared" si="10"/>
        <v>52.288845905867184</v>
      </c>
      <c r="T10" s="86">
        <f t="shared" si="5"/>
        <v>0.25161290322580643</v>
      </c>
      <c r="U10" s="80">
        <v>21</v>
      </c>
      <c r="V10" s="87">
        <f t="shared" si="6"/>
        <v>0.13548387096774195</v>
      </c>
      <c r="W10" s="101">
        <f t="shared" si="11"/>
        <v>2.5145067698259185</v>
      </c>
      <c r="X10" s="80">
        <v>3164</v>
      </c>
      <c r="Y10" s="88">
        <f t="shared" si="7"/>
        <v>20.41290322580645</v>
      </c>
    </row>
    <row r="11" spans="1:25" ht="9.75" customHeight="1">
      <c r="A11" s="279"/>
      <c r="B11" s="89" t="s">
        <v>50</v>
      </c>
      <c r="C11" s="90">
        <v>197253</v>
      </c>
      <c r="D11" s="90">
        <v>118000</v>
      </c>
      <c r="E11" s="91">
        <f t="shared" si="0"/>
        <v>59.82165036780176</v>
      </c>
      <c r="F11" s="92">
        <v>30112</v>
      </c>
      <c r="G11" s="92">
        <v>2340</v>
      </c>
      <c r="H11" s="93">
        <f t="shared" si="1"/>
        <v>7.770988310308183</v>
      </c>
      <c r="I11" s="94">
        <f t="shared" si="2"/>
        <v>1098</v>
      </c>
      <c r="J11" s="93">
        <f t="shared" si="3"/>
        <v>46.92307692307692</v>
      </c>
      <c r="K11" s="92">
        <v>373</v>
      </c>
      <c r="L11" s="92">
        <v>32</v>
      </c>
      <c r="M11" s="92">
        <v>11</v>
      </c>
      <c r="N11" s="92">
        <v>682</v>
      </c>
      <c r="O11" s="92">
        <v>1212</v>
      </c>
      <c r="P11" s="95">
        <f>O11/G11*100</f>
        <v>51.7948717948718</v>
      </c>
      <c r="Q11" s="96">
        <v>30</v>
      </c>
      <c r="R11" s="97">
        <f t="shared" si="9"/>
        <v>1.282051282051282</v>
      </c>
      <c r="S11" s="98">
        <f t="shared" si="10"/>
        <v>53.07692307692308</v>
      </c>
      <c r="T11" s="99">
        <f t="shared" si="5"/>
        <v>0.10626992561105207</v>
      </c>
      <c r="U11" s="92">
        <v>15</v>
      </c>
      <c r="V11" s="100">
        <f t="shared" si="6"/>
        <v>0.04981402763018066</v>
      </c>
      <c r="W11" s="264">
        <f t="shared" si="11"/>
        <v>1.3675213675213675</v>
      </c>
      <c r="X11" s="92">
        <v>5418</v>
      </c>
      <c r="Y11" s="102">
        <f t="shared" si="7"/>
        <v>17.992826780021254</v>
      </c>
    </row>
    <row r="12" spans="1:25" ht="9.75" customHeight="1" thickBot="1">
      <c r="A12" s="280"/>
      <c r="B12" s="103" t="s">
        <v>51</v>
      </c>
      <c r="C12" s="104">
        <f>SUM(C10:C11)</f>
        <v>365814</v>
      </c>
      <c r="D12" s="104">
        <f>SUM(D10:D11)</f>
        <v>185000</v>
      </c>
      <c r="E12" s="105">
        <f t="shared" si="0"/>
        <v>50.57214868758441</v>
      </c>
      <c r="F12" s="106">
        <f>SUM(F10:F11)</f>
        <v>45612</v>
      </c>
      <c r="G12" s="106">
        <f>SUM(G10:G11)</f>
        <v>3891</v>
      </c>
      <c r="H12" s="107">
        <f t="shared" si="1"/>
        <v>8.53064982899237</v>
      </c>
      <c r="I12" s="108">
        <f t="shared" si="2"/>
        <v>1838</v>
      </c>
      <c r="J12" s="107">
        <f t="shared" si="3"/>
        <v>47.237214083783094</v>
      </c>
      <c r="K12" s="109">
        <f>SUM(K10:K11)</f>
        <v>517</v>
      </c>
      <c r="L12" s="109">
        <f>SUM(L10:L11)</f>
        <v>71</v>
      </c>
      <c r="M12" s="109">
        <f>SUM(M10:M11)</f>
        <v>22</v>
      </c>
      <c r="N12" s="109">
        <f>SUM(N10:N11)</f>
        <v>1228</v>
      </c>
      <c r="O12" s="109">
        <f>SUM(O10:O11)</f>
        <v>1994</v>
      </c>
      <c r="P12" s="110">
        <f>O12/G12*100</f>
        <v>51.246466204060646</v>
      </c>
      <c r="Q12" s="111">
        <f>SUM(Q10:Q11)</f>
        <v>59</v>
      </c>
      <c r="R12" s="112">
        <f t="shared" si="9"/>
        <v>1.5163197121562582</v>
      </c>
      <c r="S12" s="105">
        <f t="shared" si="10"/>
        <v>52.76278591621691</v>
      </c>
      <c r="T12" s="113">
        <f t="shared" si="5"/>
        <v>0.15566079101990704</v>
      </c>
      <c r="U12" s="109">
        <f>SUM(U10:U11)</f>
        <v>36</v>
      </c>
      <c r="V12" s="114">
        <f t="shared" si="6"/>
        <v>0.07892659826361484</v>
      </c>
      <c r="W12" s="110">
        <f t="shared" si="11"/>
        <v>1.8247237214083782</v>
      </c>
      <c r="X12" s="109">
        <f>SUM(X10:X11)</f>
        <v>8582</v>
      </c>
      <c r="Y12" s="115">
        <f t="shared" si="7"/>
        <v>18.815224063842848</v>
      </c>
    </row>
    <row r="13" spans="1:25" ht="9.75" customHeight="1">
      <c r="A13" s="275" t="s">
        <v>53</v>
      </c>
      <c r="B13" s="37" t="s">
        <v>49</v>
      </c>
      <c r="C13" s="38">
        <v>168561</v>
      </c>
      <c r="D13" s="38">
        <v>67000</v>
      </c>
      <c r="E13" s="39">
        <f t="shared" si="0"/>
        <v>39.74822171202117</v>
      </c>
      <c r="F13" s="40">
        <v>15500</v>
      </c>
      <c r="G13" s="40">
        <v>1551</v>
      </c>
      <c r="H13" s="41">
        <f t="shared" si="1"/>
        <v>10.006451612903227</v>
      </c>
      <c r="I13" s="42">
        <f t="shared" si="2"/>
        <v>740</v>
      </c>
      <c r="J13" s="41">
        <f t="shared" si="3"/>
        <v>47.711154094132816</v>
      </c>
      <c r="K13" s="40">
        <v>144</v>
      </c>
      <c r="L13" s="40">
        <v>39</v>
      </c>
      <c r="M13" s="40">
        <v>11</v>
      </c>
      <c r="N13" s="40">
        <v>546</v>
      </c>
      <c r="O13" s="40">
        <v>782</v>
      </c>
      <c r="P13" s="44">
        <f>O13/G13*100</f>
        <v>50.41908446163765</v>
      </c>
      <c r="Q13" s="45">
        <v>29</v>
      </c>
      <c r="R13" s="46">
        <f t="shared" si="9"/>
        <v>1.8697614442295292</v>
      </c>
      <c r="S13" s="39">
        <f t="shared" si="10"/>
        <v>52.288845905867184</v>
      </c>
      <c r="T13" s="47">
        <f t="shared" si="5"/>
        <v>0.25161290322580643</v>
      </c>
      <c r="U13" s="40">
        <v>21</v>
      </c>
      <c r="V13" s="48">
        <f t="shared" si="6"/>
        <v>0.13548387096774195</v>
      </c>
      <c r="W13" s="44">
        <f t="shared" si="11"/>
        <v>2.5145067698259185</v>
      </c>
      <c r="X13" s="40">
        <v>3164</v>
      </c>
      <c r="Y13" s="49">
        <f t="shared" si="7"/>
        <v>20.41290322580645</v>
      </c>
    </row>
    <row r="14" spans="1:25" ht="9.75" customHeight="1">
      <c r="A14" s="276"/>
      <c r="B14" s="50" t="s">
        <v>50</v>
      </c>
      <c r="C14" s="51">
        <v>197253</v>
      </c>
      <c r="D14" s="51">
        <v>118000</v>
      </c>
      <c r="E14" s="52">
        <f t="shared" si="0"/>
        <v>59.82165036780176</v>
      </c>
      <c r="F14" s="53">
        <v>30112</v>
      </c>
      <c r="G14" s="53">
        <v>2340</v>
      </c>
      <c r="H14" s="54">
        <f t="shared" si="1"/>
        <v>7.770988310308183</v>
      </c>
      <c r="I14" s="55">
        <f t="shared" si="2"/>
        <v>1098</v>
      </c>
      <c r="J14" s="54">
        <f t="shared" si="3"/>
        <v>46.92307692307692</v>
      </c>
      <c r="K14" s="53">
        <v>373</v>
      </c>
      <c r="L14" s="53">
        <v>32</v>
      </c>
      <c r="M14" s="53">
        <v>11</v>
      </c>
      <c r="N14" s="53">
        <v>682</v>
      </c>
      <c r="O14" s="53">
        <v>1212</v>
      </c>
      <c r="P14" s="56">
        <f t="shared" si="8"/>
        <v>51.7948717948718</v>
      </c>
      <c r="Q14" s="57">
        <v>30</v>
      </c>
      <c r="R14" s="58">
        <f t="shared" si="9"/>
        <v>1.282051282051282</v>
      </c>
      <c r="S14" s="59">
        <f t="shared" si="10"/>
        <v>53.07692307692308</v>
      </c>
      <c r="T14" s="60">
        <f t="shared" si="5"/>
        <v>0.10626992561105207</v>
      </c>
      <c r="U14" s="53">
        <v>15</v>
      </c>
      <c r="V14" s="61">
        <f t="shared" si="6"/>
        <v>0.04981402763018066</v>
      </c>
      <c r="W14" s="263">
        <f t="shared" si="11"/>
        <v>1.3675213675213675</v>
      </c>
      <c r="X14" s="53">
        <v>5418</v>
      </c>
      <c r="Y14" s="63">
        <f t="shared" si="7"/>
        <v>17.992826780021254</v>
      </c>
    </row>
    <row r="15" spans="1:25" ht="9.75" customHeight="1" thickBot="1">
      <c r="A15" s="277"/>
      <c r="B15" s="64" t="s">
        <v>51</v>
      </c>
      <c r="C15" s="65">
        <f>SUM(C13:C14)</f>
        <v>365814</v>
      </c>
      <c r="D15" s="65">
        <f>SUM(D13:D14)</f>
        <v>185000</v>
      </c>
      <c r="E15" s="66">
        <f t="shared" si="0"/>
        <v>50.57214868758441</v>
      </c>
      <c r="F15" s="67">
        <f>SUM(F13:F14)</f>
        <v>45612</v>
      </c>
      <c r="G15" s="67">
        <f>SUM(G13:G14)</f>
        <v>3891</v>
      </c>
      <c r="H15" s="68">
        <f t="shared" si="1"/>
        <v>8.53064982899237</v>
      </c>
      <c r="I15" s="69">
        <f t="shared" si="2"/>
        <v>1838</v>
      </c>
      <c r="J15" s="68">
        <f t="shared" si="3"/>
        <v>47.237214083783094</v>
      </c>
      <c r="K15" s="70">
        <f aca="true" t="shared" si="13" ref="K15:Q15">SUM(K13:K14)</f>
        <v>517</v>
      </c>
      <c r="L15" s="70">
        <f t="shared" si="13"/>
        <v>71</v>
      </c>
      <c r="M15" s="70">
        <f t="shared" si="13"/>
        <v>22</v>
      </c>
      <c r="N15" s="70">
        <f t="shared" si="13"/>
        <v>1228</v>
      </c>
      <c r="O15" s="70">
        <f t="shared" si="13"/>
        <v>1994</v>
      </c>
      <c r="P15" s="71">
        <f t="shared" si="8"/>
        <v>51.246466204060646</v>
      </c>
      <c r="Q15" s="72">
        <f t="shared" si="13"/>
        <v>59</v>
      </c>
      <c r="R15" s="73">
        <f t="shared" si="9"/>
        <v>1.5163197121562582</v>
      </c>
      <c r="S15" s="66">
        <f t="shared" si="10"/>
        <v>52.76278591621691</v>
      </c>
      <c r="T15" s="74">
        <f t="shared" si="5"/>
        <v>0.15566079101990704</v>
      </c>
      <c r="U15" s="70">
        <f>SUM(U13:U14)</f>
        <v>36</v>
      </c>
      <c r="V15" s="75">
        <f t="shared" si="6"/>
        <v>0.07892659826361484</v>
      </c>
      <c r="W15" s="71">
        <f t="shared" si="11"/>
        <v>1.8247237214083782</v>
      </c>
      <c r="X15" s="70">
        <f>SUM(X13:X14)</f>
        <v>8582</v>
      </c>
      <c r="Y15" s="76">
        <f t="shared" si="7"/>
        <v>18.815224063842848</v>
      </c>
    </row>
    <row r="16" spans="1:25" ht="9.75" customHeight="1">
      <c r="A16" s="281" t="s">
        <v>54</v>
      </c>
      <c r="B16" s="77" t="s">
        <v>49</v>
      </c>
      <c r="C16" s="78">
        <v>120042</v>
      </c>
      <c r="D16" s="78">
        <v>42541</v>
      </c>
      <c r="E16" s="79">
        <f t="shared" si="0"/>
        <v>35.43842988287433</v>
      </c>
      <c r="F16" s="80">
        <v>6632</v>
      </c>
      <c r="G16" s="80">
        <v>620</v>
      </c>
      <c r="H16" s="81">
        <f t="shared" si="1"/>
        <v>9.348612786489745</v>
      </c>
      <c r="I16" s="82">
        <f t="shared" si="2"/>
        <v>484</v>
      </c>
      <c r="J16" s="81">
        <f t="shared" si="3"/>
        <v>78.06451612903226</v>
      </c>
      <c r="K16" s="80">
        <v>148</v>
      </c>
      <c r="L16" s="80">
        <v>26</v>
      </c>
      <c r="M16" s="80">
        <v>2</v>
      </c>
      <c r="N16" s="80">
        <v>308</v>
      </c>
      <c r="O16" s="80">
        <v>15</v>
      </c>
      <c r="P16" s="83">
        <f t="shared" si="8"/>
        <v>2.4193548387096775</v>
      </c>
      <c r="Q16" s="84">
        <v>121</v>
      </c>
      <c r="R16" s="85">
        <f t="shared" si="9"/>
        <v>19.516129032258064</v>
      </c>
      <c r="S16" s="79">
        <f t="shared" si="10"/>
        <v>21.935483870967744</v>
      </c>
      <c r="T16" s="86">
        <f t="shared" si="5"/>
        <v>0.39203860072376356</v>
      </c>
      <c r="U16" s="80">
        <v>13</v>
      </c>
      <c r="V16" s="87">
        <f t="shared" si="6"/>
        <v>0.19601930036188178</v>
      </c>
      <c r="W16" s="101">
        <f t="shared" si="11"/>
        <v>4.193548387096775</v>
      </c>
      <c r="X16" s="80">
        <v>1576</v>
      </c>
      <c r="Y16" s="88">
        <f t="shared" si="7"/>
        <v>23.76357056694813</v>
      </c>
    </row>
    <row r="17" spans="1:25" ht="9.75" customHeight="1">
      <c r="A17" s="282"/>
      <c r="B17" s="89" t="s">
        <v>50</v>
      </c>
      <c r="C17" s="90">
        <v>134586</v>
      </c>
      <c r="D17" s="90">
        <v>76247</v>
      </c>
      <c r="E17" s="91">
        <f t="shared" si="0"/>
        <v>56.65299511093279</v>
      </c>
      <c r="F17" s="92">
        <v>12469</v>
      </c>
      <c r="G17" s="92">
        <v>900</v>
      </c>
      <c r="H17" s="93">
        <f t="shared" si="1"/>
        <v>7.2179003929745775</v>
      </c>
      <c r="I17" s="94">
        <f t="shared" si="2"/>
        <v>641</v>
      </c>
      <c r="J17" s="93">
        <f t="shared" si="3"/>
        <v>71.22222222222221</v>
      </c>
      <c r="K17" s="92">
        <v>269</v>
      </c>
      <c r="L17" s="92">
        <v>10</v>
      </c>
      <c r="M17" s="92">
        <v>2</v>
      </c>
      <c r="N17" s="92">
        <v>360</v>
      </c>
      <c r="O17" s="92">
        <v>28</v>
      </c>
      <c r="P17" s="95">
        <f t="shared" si="8"/>
        <v>3.111111111111111</v>
      </c>
      <c r="Q17" s="96">
        <v>231</v>
      </c>
      <c r="R17" s="97">
        <f t="shared" si="9"/>
        <v>25.666666666666664</v>
      </c>
      <c r="S17" s="98">
        <f t="shared" si="10"/>
        <v>28.77777777777778</v>
      </c>
      <c r="T17" s="99">
        <f t="shared" si="5"/>
        <v>0.08019889325527307</v>
      </c>
      <c r="U17" s="92">
        <v>5</v>
      </c>
      <c r="V17" s="100">
        <f t="shared" si="6"/>
        <v>0.04009944662763654</v>
      </c>
      <c r="W17" s="264">
        <f t="shared" si="11"/>
        <v>1.1111111111111112</v>
      </c>
      <c r="X17" s="92">
        <v>2690</v>
      </c>
      <c r="Y17" s="102">
        <f t="shared" si="7"/>
        <v>21.573502285668457</v>
      </c>
    </row>
    <row r="18" spans="1:25" ht="9.75" customHeight="1" thickBot="1">
      <c r="A18" s="288"/>
      <c r="B18" s="103" t="s">
        <v>51</v>
      </c>
      <c r="C18" s="104">
        <f>SUM(C16:C17)</f>
        <v>254628</v>
      </c>
      <c r="D18" s="104">
        <f>SUM(D16:D17)</f>
        <v>118788</v>
      </c>
      <c r="E18" s="105">
        <f t="shared" si="0"/>
        <v>46.65158584287667</v>
      </c>
      <c r="F18" s="106">
        <f>SUM(F16:F17)</f>
        <v>19101</v>
      </c>
      <c r="G18" s="106">
        <f>SUM(G16:G17)</f>
        <v>1520</v>
      </c>
      <c r="H18" s="107">
        <f t="shared" si="1"/>
        <v>7.957698549814146</v>
      </c>
      <c r="I18" s="108">
        <f t="shared" si="2"/>
        <v>1125</v>
      </c>
      <c r="J18" s="107">
        <f t="shared" si="3"/>
        <v>74.01315789473685</v>
      </c>
      <c r="K18" s="109">
        <f>SUM(K16:K17)</f>
        <v>417</v>
      </c>
      <c r="L18" s="109">
        <f>SUM(L16:L17)</f>
        <v>36</v>
      </c>
      <c r="M18" s="109">
        <f>SUM(M16:M17)</f>
        <v>4</v>
      </c>
      <c r="N18" s="109">
        <f>SUM(N16:N17)</f>
        <v>668</v>
      </c>
      <c r="O18" s="109">
        <f>SUM(O16:O17)</f>
        <v>43</v>
      </c>
      <c r="P18" s="110">
        <f t="shared" si="8"/>
        <v>2.8289473684210527</v>
      </c>
      <c r="Q18" s="111">
        <f>SUM(Q16:Q17)</f>
        <v>352</v>
      </c>
      <c r="R18" s="112">
        <f t="shared" si="9"/>
        <v>23.157894736842106</v>
      </c>
      <c r="S18" s="105">
        <f t="shared" si="10"/>
        <v>25.986842105263158</v>
      </c>
      <c r="T18" s="113">
        <f t="shared" si="5"/>
        <v>0.18847180775875608</v>
      </c>
      <c r="U18" s="109">
        <f>SUM(U16:U17)</f>
        <v>18</v>
      </c>
      <c r="V18" s="114">
        <f t="shared" si="6"/>
        <v>0.09423590387937804</v>
      </c>
      <c r="W18" s="110">
        <f t="shared" si="11"/>
        <v>2.368421052631579</v>
      </c>
      <c r="X18" s="109">
        <f>SUM(X16:X17)</f>
        <v>4266</v>
      </c>
      <c r="Y18" s="115">
        <f t="shared" si="7"/>
        <v>22.333909219412597</v>
      </c>
    </row>
    <row r="19" spans="1:25" ht="9.75" customHeight="1">
      <c r="A19" s="289" t="s">
        <v>55</v>
      </c>
      <c r="B19" s="37" t="s">
        <v>49</v>
      </c>
      <c r="C19" s="38">
        <v>120042</v>
      </c>
      <c r="D19" s="38">
        <v>42541</v>
      </c>
      <c r="E19" s="39">
        <f t="shared" si="0"/>
        <v>35.43842988287433</v>
      </c>
      <c r="F19" s="40">
        <v>6632</v>
      </c>
      <c r="G19" s="40">
        <v>620</v>
      </c>
      <c r="H19" s="41">
        <f t="shared" si="1"/>
        <v>9.348612786489745</v>
      </c>
      <c r="I19" s="42">
        <f t="shared" si="2"/>
        <v>484</v>
      </c>
      <c r="J19" s="41">
        <f t="shared" si="3"/>
        <v>78.06451612903226</v>
      </c>
      <c r="K19" s="40">
        <v>148</v>
      </c>
      <c r="L19" s="40">
        <v>26</v>
      </c>
      <c r="M19" s="40">
        <v>2</v>
      </c>
      <c r="N19" s="40">
        <v>308</v>
      </c>
      <c r="O19" s="40">
        <v>15</v>
      </c>
      <c r="P19" s="44">
        <f t="shared" si="8"/>
        <v>2.4193548387096775</v>
      </c>
      <c r="Q19" s="45">
        <v>121</v>
      </c>
      <c r="R19" s="46">
        <f t="shared" si="9"/>
        <v>19.516129032258064</v>
      </c>
      <c r="S19" s="39">
        <f t="shared" si="10"/>
        <v>21.935483870967744</v>
      </c>
      <c r="T19" s="47">
        <f t="shared" si="5"/>
        <v>0.39203860072376356</v>
      </c>
      <c r="U19" s="40">
        <v>13</v>
      </c>
      <c r="V19" s="48">
        <f t="shared" si="6"/>
        <v>0.19601930036188178</v>
      </c>
      <c r="W19" s="44">
        <f t="shared" si="11"/>
        <v>4.193548387096775</v>
      </c>
      <c r="X19" s="40">
        <v>1576</v>
      </c>
      <c r="Y19" s="49">
        <f t="shared" si="7"/>
        <v>23.76357056694813</v>
      </c>
    </row>
    <row r="20" spans="1:25" ht="9.75" customHeight="1">
      <c r="A20" s="290"/>
      <c r="B20" s="50" t="s">
        <v>50</v>
      </c>
      <c r="C20" s="51">
        <v>134586</v>
      </c>
      <c r="D20" s="51">
        <v>76247</v>
      </c>
      <c r="E20" s="52">
        <f t="shared" si="0"/>
        <v>56.65299511093279</v>
      </c>
      <c r="F20" s="53">
        <v>12469</v>
      </c>
      <c r="G20" s="53">
        <v>900</v>
      </c>
      <c r="H20" s="54">
        <f t="shared" si="1"/>
        <v>7.2179003929745775</v>
      </c>
      <c r="I20" s="55">
        <f t="shared" si="2"/>
        <v>641</v>
      </c>
      <c r="J20" s="54">
        <f t="shared" si="3"/>
        <v>71.22222222222221</v>
      </c>
      <c r="K20" s="53">
        <v>269</v>
      </c>
      <c r="L20" s="53">
        <v>10</v>
      </c>
      <c r="M20" s="53">
        <v>2</v>
      </c>
      <c r="N20" s="53">
        <v>360</v>
      </c>
      <c r="O20" s="53">
        <v>28</v>
      </c>
      <c r="P20" s="56">
        <f t="shared" si="8"/>
        <v>3.111111111111111</v>
      </c>
      <c r="Q20" s="57">
        <v>231</v>
      </c>
      <c r="R20" s="58">
        <f t="shared" si="9"/>
        <v>25.666666666666664</v>
      </c>
      <c r="S20" s="59">
        <f t="shared" si="10"/>
        <v>28.77777777777778</v>
      </c>
      <c r="T20" s="60">
        <f t="shared" si="5"/>
        <v>0.08019889325527307</v>
      </c>
      <c r="U20" s="53">
        <v>5</v>
      </c>
      <c r="V20" s="61">
        <f t="shared" si="6"/>
        <v>0.04009944662763654</v>
      </c>
      <c r="W20" s="263">
        <f t="shared" si="11"/>
        <v>1.1111111111111112</v>
      </c>
      <c r="X20" s="53">
        <v>2690</v>
      </c>
      <c r="Y20" s="63">
        <f t="shared" si="7"/>
        <v>21.573502285668457</v>
      </c>
    </row>
    <row r="21" spans="1:25" ht="9.75" customHeight="1" thickBot="1">
      <c r="A21" s="291"/>
      <c r="B21" s="64" t="s">
        <v>51</v>
      </c>
      <c r="C21" s="65">
        <f>SUM(C19:C20)</f>
        <v>254628</v>
      </c>
      <c r="D21" s="65">
        <f>SUM(D19:D20)</f>
        <v>118788</v>
      </c>
      <c r="E21" s="66">
        <f t="shared" si="0"/>
        <v>46.65158584287667</v>
      </c>
      <c r="F21" s="67">
        <f>SUM(F19:F20)</f>
        <v>19101</v>
      </c>
      <c r="G21" s="67">
        <f>SUM(G19:G20)</f>
        <v>1520</v>
      </c>
      <c r="H21" s="68">
        <f t="shared" si="1"/>
        <v>7.957698549814146</v>
      </c>
      <c r="I21" s="69">
        <f t="shared" si="2"/>
        <v>1125</v>
      </c>
      <c r="J21" s="68">
        <f t="shared" si="3"/>
        <v>74.01315789473685</v>
      </c>
      <c r="K21" s="70">
        <f aca="true" t="shared" si="14" ref="K21:Q21">SUM(K19:K20)</f>
        <v>417</v>
      </c>
      <c r="L21" s="70">
        <f t="shared" si="14"/>
        <v>36</v>
      </c>
      <c r="M21" s="70">
        <f t="shared" si="14"/>
        <v>4</v>
      </c>
      <c r="N21" s="70">
        <f t="shared" si="14"/>
        <v>668</v>
      </c>
      <c r="O21" s="70">
        <f t="shared" si="14"/>
        <v>43</v>
      </c>
      <c r="P21" s="71">
        <f t="shared" si="8"/>
        <v>2.8289473684210527</v>
      </c>
      <c r="Q21" s="72">
        <f t="shared" si="14"/>
        <v>352</v>
      </c>
      <c r="R21" s="73">
        <f t="shared" si="9"/>
        <v>23.157894736842106</v>
      </c>
      <c r="S21" s="66">
        <f t="shared" si="10"/>
        <v>25.986842105263158</v>
      </c>
      <c r="T21" s="74">
        <f t="shared" si="5"/>
        <v>0.18847180775875608</v>
      </c>
      <c r="U21" s="70">
        <f>SUM(U19:U20)</f>
        <v>18</v>
      </c>
      <c r="V21" s="75">
        <f t="shared" si="6"/>
        <v>0.09423590387937804</v>
      </c>
      <c r="W21" s="71">
        <f t="shared" si="11"/>
        <v>2.368421052631579</v>
      </c>
      <c r="X21" s="70">
        <f>SUM(X19:X20)</f>
        <v>4266</v>
      </c>
      <c r="Y21" s="76">
        <f t="shared" si="7"/>
        <v>22.333909219412597</v>
      </c>
    </row>
    <row r="22" spans="1:25" ht="9.75" customHeight="1">
      <c r="A22" s="281" t="s">
        <v>56</v>
      </c>
      <c r="B22" s="77" t="s">
        <v>49</v>
      </c>
      <c r="C22" s="78">
        <v>18871</v>
      </c>
      <c r="D22" s="78">
        <v>7622</v>
      </c>
      <c r="E22" s="79">
        <f t="shared" si="0"/>
        <v>40.390016427322344</v>
      </c>
      <c r="F22" s="80">
        <v>1575</v>
      </c>
      <c r="G22" s="80">
        <v>128</v>
      </c>
      <c r="H22" s="81">
        <f t="shared" si="1"/>
        <v>8.126984126984127</v>
      </c>
      <c r="I22" s="82">
        <f t="shared" si="2"/>
        <v>103</v>
      </c>
      <c r="J22" s="81">
        <f t="shared" si="3"/>
        <v>80.46875</v>
      </c>
      <c r="K22" s="80">
        <v>27</v>
      </c>
      <c r="L22" s="80">
        <v>6</v>
      </c>
      <c r="M22" s="80">
        <v>1</v>
      </c>
      <c r="N22" s="80">
        <v>69</v>
      </c>
      <c r="O22" s="80">
        <v>11</v>
      </c>
      <c r="P22" s="83">
        <f t="shared" si="8"/>
        <v>8.59375</v>
      </c>
      <c r="Q22" s="84">
        <v>14</v>
      </c>
      <c r="R22" s="85">
        <f t="shared" si="9"/>
        <v>10.9375</v>
      </c>
      <c r="S22" s="79">
        <f t="shared" si="10"/>
        <v>19.53125</v>
      </c>
      <c r="T22" s="86">
        <f t="shared" si="5"/>
        <v>0.38095238095238093</v>
      </c>
      <c r="U22" s="80">
        <v>2</v>
      </c>
      <c r="V22" s="87">
        <f t="shared" si="6"/>
        <v>0.12698412698412698</v>
      </c>
      <c r="W22" s="101">
        <f t="shared" si="11"/>
        <v>4.6875</v>
      </c>
      <c r="X22" s="80">
        <v>251</v>
      </c>
      <c r="Y22" s="88">
        <f t="shared" si="7"/>
        <v>15.936507936507937</v>
      </c>
    </row>
    <row r="23" spans="1:25" ht="9.75" customHeight="1">
      <c r="A23" s="282"/>
      <c r="B23" s="89" t="s">
        <v>50</v>
      </c>
      <c r="C23" s="90">
        <v>22085</v>
      </c>
      <c r="D23" s="90">
        <v>13622</v>
      </c>
      <c r="E23" s="91">
        <f t="shared" si="0"/>
        <v>61.67987321711569</v>
      </c>
      <c r="F23" s="92">
        <v>3037</v>
      </c>
      <c r="G23" s="92">
        <v>203</v>
      </c>
      <c r="H23" s="93">
        <f t="shared" si="1"/>
        <v>6.684227856437273</v>
      </c>
      <c r="I23" s="94">
        <f t="shared" si="2"/>
        <v>167</v>
      </c>
      <c r="J23" s="93">
        <f t="shared" si="3"/>
        <v>82.26600985221675</v>
      </c>
      <c r="K23" s="92">
        <v>48</v>
      </c>
      <c r="L23" s="92">
        <v>3</v>
      </c>
      <c r="M23" s="92">
        <v>0</v>
      </c>
      <c r="N23" s="92">
        <v>116</v>
      </c>
      <c r="O23" s="92">
        <v>15</v>
      </c>
      <c r="P23" s="95">
        <f t="shared" si="8"/>
        <v>7.389162561576355</v>
      </c>
      <c r="Q23" s="96">
        <v>21</v>
      </c>
      <c r="R23" s="97">
        <f t="shared" si="9"/>
        <v>10.344827586206897</v>
      </c>
      <c r="S23" s="98">
        <f t="shared" si="10"/>
        <v>17.733990147783253</v>
      </c>
      <c r="T23" s="99">
        <f t="shared" si="5"/>
        <v>0.09878169245966416</v>
      </c>
      <c r="U23" s="92">
        <v>1</v>
      </c>
      <c r="V23" s="100">
        <f t="shared" si="6"/>
        <v>0.03292723081988805</v>
      </c>
      <c r="W23" s="264">
        <f t="shared" si="11"/>
        <v>1.477832512315271</v>
      </c>
      <c r="X23" s="92">
        <v>392</v>
      </c>
      <c r="Y23" s="102">
        <f t="shared" si="7"/>
        <v>12.907474481396115</v>
      </c>
    </row>
    <row r="24" spans="1:25" ht="9.75" customHeight="1">
      <c r="A24" s="283"/>
      <c r="B24" s="116" t="s">
        <v>51</v>
      </c>
      <c r="C24" s="117">
        <f>SUM(C22:C23)</f>
        <v>40956</v>
      </c>
      <c r="D24" s="117">
        <f>SUM(D22:D23)</f>
        <v>21244</v>
      </c>
      <c r="E24" s="118">
        <f t="shared" si="0"/>
        <v>51.87029983396816</v>
      </c>
      <c r="F24" s="119">
        <f>SUM(F22:F23)</f>
        <v>4612</v>
      </c>
      <c r="G24" s="119">
        <f>SUM(G22:G23)</f>
        <v>331</v>
      </c>
      <c r="H24" s="120">
        <f t="shared" si="1"/>
        <v>7.1769297484822205</v>
      </c>
      <c r="I24" s="121">
        <f t="shared" si="2"/>
        <v>270</v>
      </c>
      <c r="J24" s="120">
        <f t="shared" si="3"/>
        <v>81.57099697885197</v>
      </c>
      <c r="K24" s="122">
        <f aca="true" t="shared" si="15" ref="K24:Q24">SUM(K22:K23)</f>
        <v>75</v>
      </c>
      <c r="L24" s="122">
        <f t="shared" si="15"/>
        <v>9</v>
      </c>
      <c r="M24" s="122">
        <f t="shared" si="15"/>
        <v>1</v>
      </c>
      <c r="N24" s="122">
        <f t="shared" si="15"/>
        <v>185</v>
      </c>
      <c r="O24" s="122">
        <f t="shared" si="15"/>
        <v>26</v>
      </c>
      <c r="P24" s="123">
        <f t="shared" si="8"/>
        <v>7.854984894259818</v>
      </c>
      <c r="Q24" s="124">
        <f t="shared" si="15"/>
        <v>35</v>
      </c>
      <c r="R24" s="125">
        <f t="shared" si="9"/>
        <v>10.574018126888216</v>
      </c>
      <c r="S24" s="118">
        <f t="shared" si="10"/>
        <v>18.429003021148034</v>
      </c>
      <c r="T24" s="126">
        <f t="shared" si="5"/>
        <v>0.19514310494362533</v>
      </c>
      <c r="U24" s="122">
        <f>SUM(U22:U23)</f>
        <v>3</v>
      </c>
      <c r="V24" s="127">
        <f t="shared" si="6"/>
        <v>0.06504770164787511</v>
      </c>
      <c r="W24" s="148">
        <f t="shared" si="11"/>
        <v>2.719033232628399</v>
      </c>
      <c r="X24" s="122">
        <f>SUM(X22:X23)</f>
        <v>643</v>
      </c>
      <c r="Y24" s="128">
        <f t="shared" si="7"/>
        <v>13.941890719861231</v>
      </c>
    </row>
    <row r="25" spans="1:25" ht="9.75" customHeight="1">
      <c r="A25" s="292" t="s">
        <v>57</v>
      </c>
      <c r="B25" s="129" t="s">
        <v>49</v>
      </c>
      <c r="C25" s="130">
        <v>10987</v>
      </c>
      <c r="D25" s="130">
        <v>5255</v>
      </c>
      <c r="E25" s="131">
        <f t="shared" si="0"/>
        <v>47.82925275325385</v>
      </c>
      <c r="F25" s="132">
        <v>1154</v>
      </c>
      <c r="G25" s="132">
        <v>106</v>
      </c>
      <c r="H25" s="133">
        <f t="shared" si="1"/>
        <v>9.185441941074524</v>
      </c>
      <c r="I25" s="134">
        <f t="shared" si="2"/>
        <v>74</v>
      </c>
      <c r="J25" s="133">
        <f t="shared" si="3"/>
        <v>69.81132075471697</v>
      </c>
      <c r="K25" s="132">
        <v>20</v>
      </c>
      <c r="L25" s="132">
        <v>4</v>
      </c>
      <c r="M25" s="132">
        <v>2</v>
      </c>
      <c r="N25" s="132">
        <v>48</v>
      </c>
      <c r="O25" s="132">
        <v>2</v>
      </c>
      <c r="P25" s="135">
        <f t="shared" si="8"/>
        <v>1.8867924528301887</v>
      </c>
      <c r="Q25" s="136">
        <v>30</v>
      </c>
      <c r="R25" s="137">
        <f t="shared" si="9"/>
        <v>28.30188679245283</v>
      </c>
      <c r="S25" s="131">
        <f t="shared" si="10"/>
        <v>30.18867924528302</v>
      </c>
      <c r="T25" s="138">
        <f t="shared" si="5"/>
        <v>0.34662045060658575</v>
      </c>
      <c r="U25" s="132">
        <v>2</v>
      </c>
      <c r="V25" s="139">
        <f t="shared" si="6"/>
        <v>0.17331022530329288</v>
      </c>
      <c r="W25" s="101">
        <f t="shared" si="11"/>
        <v>3.7735849056603774</v>
      </c>
      <c r="X25" s="132">
        <v>190</v>
      </c>
      <c r="Y25" s="140">
        <f t="shared" si="7"/>
        <v>16.464471403812826</v>
      </c>
    </row>
    <row r="26" spans="1:25" ht="9.75" customHeight="1">
      <c r="A26" s="282"/>
      <c r="B26" s="89" t="s">
        <v>50</v>
      </c>
      <c r="C26" s="90">
        <v>12909</v>
      </c>
      <c r="D26" s="90">
        <v>8295</v>
      </c>
      <c r="E26" s="91">
        <f t="shared" si="0"/>
        <v>64.25749477108994</v>
      </c>
      <c r="F26" s="92">
        <v>1916</v>
      </c>
      <c r="G26" s="92">
        <v>137</v>
      </c>
      <c r="H26" s="93">
        <f t="shared" si="1"/>
        <v>7.150313152400835</v>
      </c>
      <c r="I26" s="94">
        <f t="shared" si="2"/>
        <v>96</v>
      </c>
      <c r="J26" s="93">
        <f t="shared" si="3"/>
        <v>70.07299270072993</v>
      </c>
      <c r="K26" s="92">
        <v>37</v>
      </c>
      <c r="L26" s="92">
        <v>1</v>
      </c>
      <c r="M26" s="92">
        <v>1</v>
      </c>
      <c r="N26" s="92">
        <v>57</v>
      </c>
      <c r="O26" s="92">
        <v>3</v>
      </c>
      <c r="P26" s="95">
        <f t="shared" si="8"/>
        <v>2.18978102189781</v>
      </c>
      <c r="Q26" s="96">
        <v>38</v>
      </c>
      <c r="R26" s="97">
        <f t="shared" si="9"/>
        <v>27.73722627737226</v>
      </c>
      <c r="S26" s="98">
        <f t="shared" si="10"/>
        <v>29.927007299270077</v>
      </c>
      <c r="T26" s="99">
        <f t="shared" si="5"/>
        <v>0.052192066805845504</v>
      </c>
      <c r="U26" s="92">
        <v>1</v>
      </c>
      <c r="V26" s="100">
        <f t="shared" si="6"/>
        <v>0.052192066805845504</v>
      </c>
      <c r="W26" s="264">
        <f t="shared" si="11"/>
        <v>0.7299270072992701</v>
      </c>
      <c r="X26" s="92">
        <v>343</v>
      </c>
      <c r="Y26" s="102">
        <f t="shared" si="7"/>
        <v>17.90187891440501</v>
      </c>
    </row>
    <row r="27" spans="1:25" ht="9.75" customHeight="1">
      <c r="A27" s="283"/>
      <c r="B27" s="141" t="s">
        <v>51</v>
      </c>
      <c r="C27" s="142">
        <f>SUM(C25:C26)</f>
        <v>23896</v>
      </c>
      <c r="D27" s="142">
        <f>SUM(D25:D26)</f>
        <v>13550</v>
      </c>
      <c r="E27" s="143">
        <f t="shared" si="0"/>
        <v>56.70405088717777</v>
      </c>
      <c r="F27" s="144">
        <f>SUM(F25:F26)</f>
        <v>3070</v>
      </c>
      <c r="G27" s="144">
        <f>SUM(G25:G26)</f>
        <v>243</v>
      </c>
      <c r="H27" s="145">
        <f t="shared" si="1"/>
        <v>7.9153094462540725</v>
      </c>
      <c r="I27" s="146">
        <f t="shared" si="2"/>
        <v>170</v>
      </c>
      <c r="J27" s="145">
        <f t="shared" si="3"/>
        <v>69.95884773662551</v>
      </c>
      <c r="K27" s="147">
        <f aca="true" t="shared" si="16" ref="K27:Q27">SUM(K25:K26)</f>
        <v>57</v>
      </c>
      <c r="L27" s="147">
        <f t="shared" si="16"/>
        <v>5</v>
      </c>
      <c r="M27" s="147">
        <f t="shared" si="16"/>
        <v>3</v>
      </c>
      <c r="N27" s="147">
        <f t="shared" si="16"/>
        <v>105</v>
      </c>
      <c r="O27" s="147">
        <f t="shared" si="16"/>
        <v>5</v>
      </c>
      <c r="P27" s="148">
        <f t="shared" si="8"/>
        <v>2.05761316872428</v>
      </c>
      <c r="Q27" s="149">
        <f t="shared" si="16"/>
        <v>68</v>
      </c>
      <c r="R27" s="150">
        <f t="shared" si="9"/>
        <v>27.983539094650205</v>
      </c>
      <c r="S27" s="143">
        <f t="shared" si="10"/>
        <v>30.04115226337449</v>
      </c>
      <c r="T27" s="151">
        <f t="shared" si="5"/>
        <v>0.16286644951140067</v>
      </c>
      <c r="U27" s="147">
        <f>SUM(U25:U26)</f>
        <v>3</v>
      </c>
      <c r="V27" s="152">
        <f t="shared" si="6"/>
        <v>0.09771986970684039</v>
      </c>
      <c r="W27" s="148">
        <f t="shared" si="11"/>
        <v>2.05761316872428</v>
      </c>
      <c r="X27" s="147">
        <f>SUM(X25:X26)</f>
        <v>533</v>
      </c>
      <c r="Y27" s="153">
        <f t="shared" si="7"/>
        <v>17.36156351791531</v>
      </c>
    </row>
    <row r="28" spans="1:25" ht="9.75" customHeight="1">
      <c r="A28" s="292" t="s">
        <v>58</v>
      </c>
      <c r="B28" s="129" t="s">
        <v>49</v>
      </c>
      <c r="C28" s="130">
        <v>4057</v>
      </c>
      <c r="D28" s="130">
        <v>2265</v>
      </c>
      <c r="E28" s="131">
        <f t="shared" si="0"/>
        <v>55.829430613754006</v>
      </c>
      <c r="F28" s="132">
        <v>634</v>
      </c>
      <c r="G28" s="132">
        <v>66</v>
      </c>
      <c r="H28" s="133">
        <f t="shared" si="1"/>
        <v>10.410094637223976</v>
      </c>
      <c r="I28" s="134">
        <f t="shared" si="2"/>
        <v>45</v>
      </c>
      <c r="J28" s="133">
        <f t="shared" si="3"/>
        <v>68.18181818181817</v>
      </c>
      <c r="K28" s="132">
        <v>14</v>
      </c>
      <c r="L28" s="132">
        <v>1</v>
      </c>
      <c r="M28" s="132">
        <v>0</v>
      </c>
      <c r="N28" s="132">
        <v>30</v>
      </c>
      <c r="O28" s="132">
        <v>0</v>
      </c>
      <c r="P28" s="135">
        <f t="shared" si="8"/>
        <v>0</v>
      </c>
      <c r="Q28" s="136">
        <v>21</v>
      </c>
      <c r="R28" s="137">
        <f t="shared" si="9"/>
        <v>31.818181818181817</v>
      </c>
      <c r="S28" s="131">
        <f t="shared" si="10"/>
        <v>31.818181818181817</v>
      </c>
      <c r="T28" s="138">
        <f t="shared" si="5"/>
        <v>0.15772870662460567</v>
      </c>
      <c r="U28" s="132">
        <v>1</v>
      </c>
      <c r="V28" s="139">
        <f t="shared" si="6"/>
        <v>0.15772870662460567</v>
      </c>
      <c r="W28" s="101">
        <f t="shared" si="11"/>
        <v>1.5151515151515151</v>
      </c>
      <c r="X28" s="132">
        <v>138</v>
      </c>
      <c r="Y28" s="140">
        <f t="shared" si="7"/>
        <v>21.766561514195583</v>
      </c>
    </row>
    <row r="29" spans="1:25" ht="9.75" customHeight="1">
      <c r="A29" s="282"/>
      <c r="B29" s="89" t="s">
        <v>50</v>
      </c>
      <c r="C29" s="90">
        <v>4826</v>
      </c>
      <c r="D29" s="90">
        <v>3395</v>
      </c>
      <c r="E29" s="91">
        <f t="shared" si="0"/>
        <v>70.34811438043928</v>
      </c>
      <c r="F29" s="92">
        <v>971</v>
      </c>
      <c r="G29" s="92">
        <v>82</v>
      </c>
      <c r="H29" s="93">
        <f t="shared" si="1"/>
        <v>8.444902162718847</v>
      </c>
      <c r="I29" s="94">
        <f t="shared" si="2"/>
        <v>59</v>
      </c>
      <c r="J29" s="93">
        <f t="shared" si="3"/>
        <v>71.95121951219512</v>
      </c>
      <c r="K29" s="92">
        <v>29</v>
      </c>
      <c r="L29" s="92">
        <v>2</v>
      </c>
      <c r="M29" s="92">
        <v>1</v>
      </c>
      <c r="N29" s="92">
        <v>27</v>
      </c>
      <c r="O29" s="92">
        <v>0</v>
      </c>
      <c r="P29" s="95">
        <f t="shared" si="8"/>
        <v>0</v>
      </c>
      <c r="Q29" s="96">
        <v>23</v>
      </c>
      <c r="R29" s="97">
        <f t="shared" si="9"/>
        <v>28.04878048780488</v>
      </c>
      <c r="S29" s="98">
        <f t="shared" si="10"/>
        <v>28.04878048780488</v>
      </c>
      <c r="T29" s="99">
        <f t="shared" si="5"/>
        <v>0.20597322348094746</v>
      </c>
      <c r="U29" s="92">
        <v>0</v>
      </c>
      <c r="V29" s="100">
        <f t="shared" si="6"/>
        <v>0</v>
      </c>
      <c r="W29" s="264">
        <f t="shared" si="11"/>
        <v>2.4390243902439024</v>
      </c>
      <c r="X29" s="92">
        <v>207</v>
      </c>
      <c r="Y29" s="102">
        <f t="shared" si="7"/>
        <v>21.318228630278064</v>
      </c>
    </row>
    <row r="30" spans="1:25" ht="9.75" customHeight="1" thickBot="1">
      <c r="A30" s="288"/>
      <c r="B30" s="103" t="s">
        <v>51</v>
      </c>
      <c r="C30" s="104">
        <f>SUM(C28:C29)</f>
        <v>8883</v>
      </c>
      <c r="D30" s="104">
        <f>SUM(D28:D29)</f>
        <v>5660</v>
      </c>
      <c r="E30" s="105">
        <f t="shared" si="0"/>
        <v>63.71721265338287</v>
      </c>
      <c r="F30" s="106">
        <f>SUM(F28:F29)</f>
        <v>1605</v>
      </c>
      <c r="G30" s="106">
        <f>SUM(G28:G29)</f>
        <v>148</v>
      </c>
      <c r="H30" s="107">
        <f t="shared" si="1"/>
        <v>9.221183800623054</v>
      </c>
      <c r="I30" s="108">
        <f t="shared" si="2"/>
        <v>104</v>
      </c>
      <c r="J30" s="107">
        <f t="shared" si="3"/>
        <v>70.27027027027027</v>
      </c>
      <c r="K30" s="109">
        <f aca="true" t="shared" si="17" ref="K30:Q30">SUM(K28:K29)</f>
        <v>43</v>
      </c>
      <c r="L30" s="109">
        <f t="shared" si="17"/>
        <v>3</v>
      </c>
      <c r="M30" s="109">
        <f t="shared" si="17"/>
        <v>1</v>
      </c>
      <c r="N30" s="109">
        <f t="shared" si="17"/>
        <v>57</v>
      </c>
      <c r="O30" s="109">
        <f t="shared" si="17"/>
        <v>0</v>
      </c>
      <c r="P30" s="110">
        <f t="shared" si="8"/>
        <v>0</v>
      </c>
      <c r="Q30" s="111">
        <f t="shared" si="17"/>
        <v>44</v>
      </c>
      <c r="R30" s="112">
        <f t="shared" si="9"/>
        <v>29.72972972972973</v>
      </c>
      <c r="S30" s="105">
        <f t="shared" si="10"/>
        <v>29.72972972972973</v>
      </c>
      <c r="T30" s="113">
        <f t="shared" si="5"/>
        <v>0.1869158878504673</v>
      </c>
      <c r="U30" s="109">
        <f>SUM(U28:U29)</f>
        <v>1</v>
      </c>
      <c r="V30" s="114">
        <f t="shared" si="6"/>
        <v>0.06230529595015576</v>
      </c>
      <c r="W30" s="110">
        <f t="shared" si="11"/>
        <v>2.027027027027027</v>
      </c>
      <c r="X30" s="109">
        <f>SUM(X28:X29)</f>
        <v>345</v>
      </c>
      <c r="Y30" s="115">
        <f t="shared" si="7"/>
        <v>21.49532710280374</v>
      </c>
    </row>
    <row r="31" spans="1:25" ht="9.75" customHeight="1">
      <c r="A31" s="275" t="s">
        <v>59</v>
      </c>
      <c r="B31" s="154" t="s">
        <v>49</v>
      </c>
      <c r="C31" s="155">
        <f>SUM(,C22,C25,C28,)</f>
        <v>33915</v>
      </c>
      <c r="D31" s="155">
        <f>SUM(,D22,D25,D28,)</f>
        <v>15142</v>
      </c>
      <c r="E31" s="52">
        <f t="shared" si="0"/>
        <v>44.6469113961374</v>
      </c>
      <c r="F31" s="156">
        <f>SUM(,F22,F25,F28,)</f>
        <v>3363</v>
      </c>
      <c r="G31" s="156">
        <f>SUM(,G22,G25,G28,)</f>
        <v>300</v>
      </c>
      <c r="H31" s="54">
        <f t="shared" si="1"/>
        <v>8.920606601248885</v>
      </c>
      <c r="I31" s="55">
        <f t="shared" si="2"/>
        <v>222</v>
      </c>
      <c r="J31" s="54">
        <f t="shared" si="3"/>
        <v>74</v>
      </c>
      <c r="K31" s="156">
        <f aca="true" t="shared" si="18" ref="K31:Q32">SUM(,K22,K25,K28,)</f>
        <v>61</v>
      </c>
      <c r="L31" s="156">
        <f t="shared" si="18"/>
        <v>11</v>
      </c>
      <c r="M31" s="156">
        <f t="shared" si="18"/>
        <v>3</v>
      </c>
      <c r="N31" s="156">
        <f t="shared" si="18"/>
        <v>147</v>
      </c>
      <c r="O31" s="156">
        <f t="shared" si="18"/>
        <v>13</v>
      </c>
      <c r="P31" s="62">
        <f t="shared" si="8"/>
        <v>4.333333333333334</v>
      </c>
      <c r="Q31" s="157">
        <f t="shared" si="18"/>
        <v>65</v>
      </c>
      <c r="R31" s="158">
        <f t="shared" si="9"/>
        <v>21.666666666666668</v>
      </c>
      <c r="S31" s="52">
        <f t="shared" si="10"/>
        <v>26</v>
      </c>
      <c r="T31" s="60">
        <f t="shared" si="5"/>
        <v>0.3270889087124591</v>
      </c>
      <c r="U31" s="156">
        <f>SUM(,U22,U25,U28,)</f>
        <v>5</v>
      </c>
      <c r="V31" s="61">
        <f t="shared" si="6"/>
        <v>0.14867677668748142</v>
      </c>
      <c r="W31" s="62">
        <f t="shared" si="11"/>
        <v>3.6666666666666665</v>
      </c>
      <c r="X31" s="156">
        <f>SUM(,X22,X25,X28,)</f>
        <v>579</v>
      </c>
      <c r="Y31" s="63">
        <f t="shared" si="7"/>
        <v>17.216770740410347</v>
      </c>
    </row>
    <row r="32" spans="1:25" ht="9.75" customHeight="1">
      <c r="A32" s="276"/>
      <c r="B32" s="50" t="s">
        <v>50</v>
      </c>
      <c r="C32" s="51">
        <f>SUM(,C23,C26,C29,)</f>
        <v>39820</v>
      </c>
      <c r="D32" s="51">
        <f>SUM(,D23,D26,D29,)</f>
        <v>25312</v>
      </c>
      <c r="E32" s="52">
        <f t="shared" si="0"/>
        <v>63.566047212456056</v>
      </c>
      <c r="F32" s="53">
        <f>SUM(,F23,F26,F29,)</f>
        <v>5924</v>
      </c>
      <c r="G32" s="53">
        <f>SUM(,G23,G26,G29,)</f>
        <v>422</v>
      </c>
      <c r="H32" s="54">
        <f t="shared" si="1"/>
        <v>7.12356515867657</v>
      </c>
      <c r="I32" s="55">
        <f t="shared" si="2"/>
        <v>322</v>
      </c>
      <c r="J32" s="54">
        <f t="shared" si="3"/>
        <v>76.30331753554502</v>
      </c>
      <c r="K32" s="53">
        <f t="shared" si="18"/>
        <v>114</v>
      </c>
      <c r="L32" s="53">
        <f t="shared" si="18"/>
        <v>6</v>
      </c>
      <c r="M32" s="53">
        <f t="shared" si="18"/>
        <v>2</v>
      </c>
      <c r="N32" s="53">
        <f t="shared" si="18"/>
        <v>200</v>
      </c>
      <c r="O32" s="53">
        <f t="shared" si="18"/>
        <v>18</v>
      </c>
      <c r="P32" s="56">
        <f t="shared" si="8"/>
        <v>4.265402843601896</v>
      </c>
      <c r="Q32" s="57">
        <f t="shared" si="18"/>
        <v>82</v>
      </c>
      <c r="R32" s="58">
        <f t="shared" si="9"/>
        <v>19.431279620853083</v>
      </c>
      <c r="S32" s="59">
        <f t="shared" si="10"/>
        <v>23.696682464454977</v>
      </c>
      <c r="T32" s="60">
        <f t="shared" si="5"/>
        <v>0.1012829169480081</v>
      </c>
      <c r="U32" s="53">
        <f>SUM(,U23,U26,U29,)</f>
        <v>2</v>
      </c>
      <c r="V32" s="61">
        <f t="shared" si="6"/>
        <v>0.0337609723160027</v>
      </c>
      <c r="W32" s="263">
        <f t="shared" si="11"/>
        <v>1.4218009478672986</v>
      </c>
      <c r="X32" s="53">
        <f>SUM(,X23,X26,X29,)</f>
        <v>942</v>
      </c>
      <c r="Y32" s="63">
        <f t="shared" si="7"/>
        <v>15.901417960837271</v>
      </c>
    </row>
    <row r="33" spans="1:25" ht="9.75" customHeight="1" thickBot="1">
      <c r="A33" s="277"/>
      <c r="B33" s="64" t="s">
        <v>51</v>
      </c>
      <c r="C33" s="65">
        <f>SUM(C31:C32)</f>
        <v>73735</v>
      </c>
      <c r="D33" s="65">
        <f>SUM(D31:D32)</f>
        <v>40454</v>
      </c>
      <c r="E33" s="66">
        <f t="shared" si="0"/>
        <v>54.864040143758054</v>
      </c>
      <c r="F33" s="67">
        <f>SUM(F31:F32)</f>
        <v>9287</v>
      </c>
      <c r="G33" s="67">
        <f>SUM(G31:G32)</f>
        <v>722</v>
      </c>
      <c r="H33" s="68">
        <f t="shared" si="1"/>
        <v>7.774308172714547</v>
      </c>
      <c r="I33" s="69">
        <f t="shared" si="2"/>
        <v>544</v>
      </c>
      <c r="J33" s="68">
        <f t="shared" si="3"/>
        <v>75.34626038781164</v>
      </c>
      <c r="K33" s="70">
        <f aca="true" t="shared" si="19" ref="K33:Q33">SUM(K31:K32)</f>
        <v>175</v>
      </c>
      <c r="L33" s="70">
        <f t="shared" si="19"/>
        <v>17</v>
      </c>
      <c r="M33" s="70">
        <f t="shared" si="19"/>
        <v>5</v>
      </c>
      <c r="N33" s="70">
        <f t="shared" si="19"/>
        <v>347</v>
      </c>
      <c r="O33" s="70">
        <f t="shared" si="19"/>
        <v>31</v>
      </c>
      <c r="P33" s="71">
        <f t="shared" si="8"/>
        <v>4.293628808864266</v>
      </c>
      <c r="Q33" s="72">
        <f t="shared" si="19"/>
        <v>147</v>
      </c>
      <c r="R33" s="73">
        <f t="shared" si="9"/>
        <v>20.3601108033241</v>
      </c>
      <c r="S33" s="66">
        <f t="shared" si="10"/>
        <v>24.653739612188367</v>
      </c>
      <c r="T33" s="74">
        <f t="shared" si="5"/>
        <v>0.18305157747388823</v>
      </c>
      <c r="U33" s="70">
        <f>SUM(U31:U32)</f>
        <v>7</v>
      </c>
      <c r="V33" s="75">
        <f t="shared" si="6"/>
        <v>0.07537417895983634</v>
      </c>
      <c r="W33" s="71">
        <f t="shared" si="11"/>
        <v>2.3545706371191137</v>
      </c>
      <c r="X33" s="70">
        <f>SUM(X31:X32)</f>
        <v>1521</v>
      </c>
      <c r="Y33" s="76">
        <f t="shared" si="7"/>
        <v>16.377732313987295</v>
      </c>
    </row>
    <row r="34" spans="1:25" ht="9.75" customHeight="1">
      <c r="A34" s="281" t="s">
        <v>60</v>
      </c>
      <c r="B34" s="77" t="s">
        <v>49</v>
      </c>
      <c r="C34" s="78">
        <v>11237</v>
      </c>
      <c r="D34" s="78">
        <v>4861</v>
      </c>
      <c r="E34" s="79">
        <f t="shared" si="0"/>
        <v>43.25887692444603</v>
      </c>
      <c r="F34" s="80">
        <v>1247</v>
      </c>
      <c r="G34" s="80">
        <v>91</v>
      </c>
      <c r="H34" s="81">
        <f t="shared" si="1"/>
        <v>7.297514033680834</v>
      </c>
      <c r="I34" s="82">
        <f t="shared" si="2"/>
        <v>69</v>
      </c>
      <c r="J34" s="81">
        <f t="shared" si="3"/>
        <v>75.82417582417582</v>
      </c>
      <c r="K34" s="80">
        <v>13</v>
      </c>
      <c r="L34" s="80">
        <v>4</v>
      </c>
      <c r="M34" s="80">
        <v>0</v>
      </c>
      <c r="N34" s="80">
        <v>52</v>
      </c>
      <c r="O34" s="80">
        <v>0</v>
      </c>
      <c r="P34" s="83">
        <f t="shared" si="8"/>
        <v>0</v>
      </c>
      <c r="Q34" s="84">
        <v>22</v>
      </c>
      <c r="R34" s="85">
        <f t="shared" si="9"/>
        <v>24.175824175824175</v>
      </c>
      <c r="S34" s="79">
        <f t="shared" si="10"/>
        <v>24.175824175824175</v>
      </c>
      <c r="T34" s="86">
        <f t="shared" si="5"/>
        <v>0.32076984763432237</v>
      </c>
      <c r="U34" s="80">
        <v>3</v>
      </c>
      <c r="V34" s="87">
        <f t="shared" si="6"/>
        <v>0.24057738572574178</v>
      </c>
      <c r="W34" s="101">
        <f t="shared" si="11"/>
        <v>4.395604395604396</v>
      </c>
      <c r="X34" s="80">
        <v>158</v>
      </c>
      <c r="Y34" s="88">
        <f t="shared" si="7"/>
        <v>12.670408981555733</v>
      </c>
    </row>
    <row r="35" spans="1:25" ht="9.75" customHeight="1">
      <c r="A35" s="282"/>
      <c r="B35" s="89" t="s">
        <v>50</v>
      </c>
      <c r="C35" s="90">
        <v>13431</v>
      </c>
      <c r="D35" s="90">
        <v>8476</v>
      </c>
      <c r="E35" s="91">
        <f t="shared" si="0"/>
        <v>63.10773583500856</v>
      </c>
      <c r="F35" s="92">
        <v>2377</v>
      </c>
      <c r="G35" s="92">
        <v>116</v>
      </c>
      <c r="H35" s="93">
        <f t="shared" si="1"/>
        <v>4.880100967606226</v>
      </c>
      <c r="I35" s="94">
        <f t="shared" si="2"/>
        <v>92</v>
      </c>
      <c r="J35" s="93">
        <f t="shared" si="3"/>
        <v>79.3103448275862</v>
      </c>
      <c r="K35" s="92">
        <v>31</v>
      </c>
      <c r="L35" s="92">
        <v>3</v>
      </c>
      <c r="M35" s="92">
        <v>0</v>
      </c>
      <c r="N35" s="92">
        <v>58</v>
      </c>
      <c r="O35" s="92">
        <v>0</v>
      </c>
      <c r="P35" s="95">
        <f t="shared" si="8"/>
        <v>0</v>
      </c>
      <c r="Q35" s="96">
        <v>24</v>
      </c>
      <c r="R35" s="97">
        <f t="shared" si="9"/>
        <v>20.689655172413794</v>
      </c>
      <c r="S35" s="98">
        <f t="shared" si="10"/>
        <v>20.689655172413794</v>
      </c>
      <c r="T35" s="99">
        <f t="shared" si="5"/>
        <v>0.12620950778291964</v>
      </c>
      <c r="U35" s="92">
        <v>1</v>
      </c>
      <c r="V35" s="100">
        <f t="shared" si="6"/>
        <v>0.04206983592763988</v>
      </c>
      <c r="W35" s="264">
        <f t="shared" si="11"/>
        <v>2.586206896551724</v>
      </c>
      <c r="X35" s="92">
        <v>336</v>
      </c>
      <c r="Y35" s="102">
        <f t="shared" si="7"/>
        <v>14.135464871687</v>
      </c>
    </row>
    <row r="36" spans="1:25" ht="9.75" customHeight="1">
      <c r="A36" s="283"/>
      <c r="B36" s="141" t="s">
        <v>51</v>
      </c>
      <c r="C36" s="142">
        <f>SUM(C34:C35)</f>
        <v>24668</v>
      </c>
      <c r="D36" s="142">
        <f>SUM(D34:D35)</f>
        <v>13337</v>
      </c>
      <c r="E36" s="143">
        <f t="shared" si="0"/>
        <v>54.06599643262526</v>
      </c>
      <c r="F36" s="144">
        <f>SUM(F34:F35)</f>
        <v>3624</v>
      </c>
      <c r="G36" s="144">
        <f>SUM(G34:G35)</f>
        <v>207</v>
      </c>
      <c r="H36" s="145">
        <f t="shared" si="1"/>
        <v>5.711920529801325</v>
      </c>
      <c r="I36" s="146">
        <f t="shared" si="2"/>
        <v>161</v>
      </c>
      <c r="J36" s="145">
        <f t="shared" si="3"/>
        <v>77.77777777777779</v>
      </c>
      <c r="K36" s="147">
        <f aca="true" t="shared" si="20" ref="K36:Q36">SUM(K34:K35)</f>
        <v>44</v>
      </c>
      <c r="L36" s="147">
        <f t="shared" si="20"/>
        <v>7</v>
      </c>
      <c r="M36" s="147">
        <f t="shared" si="20"/>
        <v>0</v>
      </c>
      <c r="N36" s="147">
        <f t="shared" si="20"/>
        <v>110</v>
      </c>
      <c r="O36" s="147">
        <f t="shared" si="20"/>
        <v>0</v>
      </c>
      <c r="P36" s="148">
        <f t="shared" si="8"/>
        <v>0</v>
      </c>
      <c r="Q36" s="149">
        <f t="shared" si="20"/>
        <v>46</v>
      </c>
      <c r="R36" s="150">
        <f t="shared" si="9"/>
        <v>22.22222222222222</v>
      </c>
      <c r="S36" s="143">
        <f t="shared" si="10"/>
        <v>22.22222222222222</v>
      </c>
      <c r="T36" s="151">
        <f t="shared" si="5"/>
        <v>0.19315673289183224</v>
      </c>
      <c r="U36" s="147">
        <f>SUM(U34:U35)</f>
        <v>4</v>
      </c>
      <c r="V36" s="152">
        <f t="shared" si="6"/>
        <v>0.11037527593818984</v>
      </c>
      <c r="W36" s="148">
        <f t="shared" si="11"/>
        <v>3.3816425120772946</v>
      </c>
      <c r="X36" s="147">
        <f>SUM(X34:X35)</f>
        <v>494</v>
      </c>
      <c r="Y36" s="153">
        <f t="shared" si="7"/>
        <v>13.631346578366447</v>
      </c>
    </row>
    <row r="37" spans="1:25" ht="9.75" customHeight="1">
      <c r="A37" s="292" t="s">
        <v>61</v>
      </c>
      <c r="B37" s="129" t="s">
        <v>49</v>
      </c>
      <c r="C37" s="130">
        <v>12204</v>
      </c>
      <c r="D37" s="130">
        <v>4834</v>
      </c>
      <c r="E37" s="131">
        <f t="shared" si="0"/>
        <v>39.609963946247134</v>
      </c>
      <c r="F37" s="132">
        <v>1074</v>
      </c>
      <c r="G37" s="132">
        <v>80</v>
      </c>
      <c r="H37" s="133">
        <f t="shared" si="1"/>
        <v>7.4487895716946</v>
      </c>
      <c r="I37" s="134">
        <f t="shared" si="2"/>
        <v>70</v>
      </c>
      <c r="J37" s="133">
        <f t="shared" si="3"/>
        <v>87.5</v>
      </c>
      <c r="K37" s="132">
        <v>11</v>
      </c>
      <c r="L37" s="132">
        <v>3</v>
      </c>
      <c r="M37" s="132">
        <v>2</v>
      </c>
      <c r="N37" s="132">
        <v>54</v>
      </c>
      <c r="O37" s="132">
        <v>2</v>
      </c>
      <c r="P37" s="135">
        <f t="shared" si="8"/>
        <v>2.5</v>
      </c>
      <c r="Q37" s="136">
        <v>8</v>
      </c>
      <c r="R37" s="137">
        <f t="shared" si="9"/>
        <v>10</v>
      </c>
      <c r="S37" s="131">
        <f t="shared" si="10"/>
        <v>12.5</v>
      </c>
      <c r="T37" s="138">
        <f t="shared" si="5"/>
        <v>0.27932960893854747</v>
      </c>
      <c r="U37" s="132">
        <v>1</v>
      </c>
      <c r="V37" s="139">
        <f t="shared" si="6"/>
        <v>0.0931098696461825</v>
      </c>
      <c r="W37" s="101">
        <f t="shared" si="11"/>
        <v>3.75</v>
      </c>
      <c r="X37" s="132">
        <v>112</v>
      </c>
      <c r="Y37" s="140">
        <f t="shared" si="7"/>
        <v>10.42830540037244</v>
      </c>
    </row>
    <row r="38" spans="1:25" ht="9.75" customHeight="1">
      <c r="A38" s="282"/>
      <c r="B38" s="89" t="s">
        <v>50</v>
      </c>
      <c r="C38" s="90">
        <v>14195</v>
      </c>
      <c r="D38" s="90">
        <v>8488</v>
      </c>
      <c r="E38" s="91">
        <f t="shared" si="0"/>
        <v>59.79570271222261</v>
      </c>
      <c r="F38" s="92">
        <v>1708</v>
      </c>
      <c r="G38" s="92">
        <v>105</v>
      </c>
      <c r="H38" s="93">
        <f t="shared" si="1"/>
        <v>6.147540983606557</v>
      </c>
      <c r="I38" s="94">
        <f t="shared" si="2"/>
        <v>95</v>
      </c>
      <c r="J38" s="93">
        <f t="shared" si="3"/>
        <v>90.47619047619048</v>
      </c>
      <c r="K38" s="92">
        <v>33</v>
      </c>
      <c r="L38" s="92">
        <v>3</v>
      </c>
      <c r="M38" s="92">
        <v>1</v>
      </c>
      <c r="N38" s="92">
        <v>58</v>
      </c>
      <c r="O38" s="92">
        <v>3</v>
      </c>
      <c r="P38" s="95">
        <f t="shared" si="8"/>
        <v>2.857142857142857</v>
      </c>
      <c r="Q38" s="96">
        <v>7</v>
      </c>
      <c r="R38" s="97">
        <f t="shared" si="9"/>
        <v>6.666666666666667</v>
      </c>
      <c r="S38" s="98">
        <f t="shared" si="10"/>
        <v>9.523809523809524</v>
      </c>
      <c r="T38" s="99">
        <f t="shared" si="5"/>
        <v>0.1756440281030445</v>
      </c>
      <c r="U38" s="92">
        <v>1</v>
      </c>
      <c r="V38" s="100">
        <f t="shared" si="6"/>
        <v>0.0585480093676815</v>
      </c>
      <c r="W38" s="264">
        <f t="shared" si="11"/>
        <v>2.857142857142857</v>
      </c>
      <c r="X38" s="92">
        <v>175</v>
      </c>
      <c r="Y38" s="102">
        <f t="shared" si="7"/>
        <v>10.245901639344263</v>
      </c>
    </row>
    <row r="39" spans="1:25" ht="9.75" customHeight="1">
      <c r="A39" s="283"/>
      <c r="B39" s="141" t="s">
        <v>51</v>
      </c>
      <c r="C39" s="142">
        <f>SUM(C37:C38)</f>
        <v>26399</v>
      </c>
      <c r="D39" s="142">
        <f>SUM(D37:D38)</f>
        <v>13322</v>
      </c>
      <c r="E39" s="143">
        <f t="shared" si="0"/>
        <v>50.46403272851244</v>
      </c>
      <c r="F39" s="144">
        <f>SUM(F37:F38)</f>
        <v>2782</v>
      </c>
      <c r="G39" s="144">
        <f>SUM(G37:G38)</f>
        <v>185</v>
      </c>
      <c r="H39" s="145">
        <f t="shared" si="1"/>
        <v>6.649892163910856</v>
      </c>
      <c r="I39" s="146">
        <f t="shared" si="2"/>
        <v>165</v>
      </c>
      <c r="J39" s="145">
        <f t="shared" si="3"/>
        <v>89.1891891891892</v>
      </c>
      <c r="K39" s="147">
        <f aca="true" t="shared" si="21" ref="K39:Q39">SUM(K37:K38)</f>
        <v>44</v>
      </c>
      <c r="L39" s="147">
        <f t="shared" si="21"/>
        <v>6</v>
      </c>
      <c r="M39" s="147">
        <f t="shared" si="21"/>
        <v>3</v>
      </c>
      <c r="N39" s="147">
        <f t="shared" si="21"/>
        <v>112</v>
      </c>
      <c r="O39" s="147">
        <f t="shared" si="21"/>
        <v>5</v>
      </c>
      <c r="P39" s="148">
        <f t="shared" si="8"/>
        <v>2.7027027027027026</v>
      </c>
      <c r="Q39" s="149">
        <f t="shared" si="21"/>
        <v>15</v>
      </c>
      <c r="R39" s="150">
        <f t="shared" si="9"/>
        <v>8.108108108108109</v>
      </c>
      <c r="S39" s="143">
        <f t="shared" si="10"/>
        <v>10.81081081081081</v>
      </c>
      <c r="T39" s="151">
        <f t="shared" si="5"/>
        <v>0.2156721782890007</v>
      </c>
      <c r="U39" s="147">
        <f>SUM(U37:U38)</f>
        <v>2</v>
      </c>
      <c r="V39" s="152">
        <f t="shared" si="6"/>
        <v>0.07189072609633358</v>
      </c>
      <c r="W39" s="148">
        <f t="shared" si="11"/>
        <v>3.2432432432432434</v>
      </c>
      <c r="X39" s="147">
        <f>SUM(X37:X38)</f>
        <v>287</v>
      </c>
      <c r="Y39" s="153">
        <f t="shared" si="7"/>
        <v>10.316319194823869</v>
      </c>
    </row>
    <row r="40" spans="1:25" ht="9.75" customHeight="1">
      <c r="A40" s="292" t="s">
        <v>62</v>
      </c>
      <c r="B40" s="129" t="s">
        <v>49</v>
      </c>
      <c r="C40" s="130">
        <v>4518</v>
      </c>
      <c r="D40" s="130">
        <v>2076</v>
      </c>
      <c r="E40" s="131">
        <f t="shared" si="0"/>
        <v>45.949535192563076</v>
      </c>
      <c r="F40" s="132">
        <v>655</v>
      </c>
      <c r="G40" s="132">
        <v>44</v>
      </c>
      <c r="H40" s="133">
        <f t="shared" si="1"/>
        <v>6.7175572519083975</v>
      </c>
      <c r="I40" s="134">
        <f t="shared" si="2"/>
        <v>29</v>
      </c>
      <c r="J40" s="133">
        <f t="shared" si="3"/>
        <v>65.9090909090909</v>
      </c>
      <c r="K40" s="132">
        <v>6</v>
      </c>
      <c r="L40" s="132">
        <v>1</v>
      </c>
      <c r="M40" s="132">
        <v>0</v>
      </c>
      <c r="N40" s="132">
        <v>22</v>
      </c>
      <c r="O40" s="132">
        <v>0</v>
      </c>
      <c r="P40" s="135">
        <f t="shared" si="8"/>
        <v>0</v>
      </c>
      <c r="Q40" s="136">
        <v>15</v>
      </c>
      <c r="R40" s="137">
        <f t="shared" si="9"/>
        <v>34.090909090909086</v>
      </c>
      <c r="S40" s="131">
        <f t="shared" si="10"/>
        <v>34.090909090909086</v>
      </c>
      <c r="T40" s="138">
        <f t="shared" si="5"/>
        <v>0.15267175572519084</v>
      </c>
      <c r="U40" s="132">
        <v>0</v>
      </c>
      <c r="V40" s="139">
        <f t="shared" si="6"/>
        <v>0</v>
      </c>
      <c r="W40" s="101">
        <f t="shared" si="11"/>
        <v>2.272727272727273</v>
      </c>
      <c r="X40" s="132">
        <v>61</v>
      </c>
      <c r="Y40" s="140">
        <f t="shared" si="7"/>
        <v>9.31297709923664</v>
      </c>
    </row>
    <row r="41" spans="1:25" ht="9.75" customHeight="1">
      <c r="A41" s="282"/>
      <c r="B41" s="89" t="s">
        <v>50</v>
      </c>
      <c r="C41" s="90">
        <v>5453</v>
      </c>
      <c r="D41" s="90">
        <v>3376</v>
      </c>
      <c r="E41" s="91">
        <f t="shared" si="0"/>
        <v>61.91087474784523</v>
      </c>
      <c r="F41" s="92">
        <v>1099</v>
      </c>
      <c r="G41" s="92">
        <v>90</v>
      </c>
      <c r="H41" s="93">
        <f t="shared" si="1"/>
        <v>8.18926296633303</v>
      </c>
      <c r="I41" s="94">
        <f t="shared" si="2"/>
        <v>65</v>
      </c>
      <c r="J41" s="93">
        <f t="shared" si="3"/>
        <v>72.22222222222221</v>
      </c>
      <c r="K41" s="92">
        <v>14</v>
      </c>
      <c r="L41" s="92">
        <v>0</v>
      </c>
      <c r="M41" s="92">
        <v>0</v>
      </c>
      <c r="N41" s="92">
        <v>51</v>
      </c>
      <c r="O41" s="92">
        <v>0</v>
      </c>
      <c r="P41" s="95">
        <f t="shared" si="8"/>
        <v>0</v>
      </c>
      <c r="Q41" s="96">
        <v>25</v>
      </c>
      <c r="R41" s="97">
        <f t="shared" si="9"/>
        <v>27.77777777777778</v>
      </c>
      <c r="S41" s="98">
        <f t="shared" si="10"/>
        <v>27.77777777777778</v>
      </c>
      <c r="T41" s="99">
        <f t="shared" si="5"/>
        <v>0</v>
      </c>
      <c r="U41" s="92">
        <v>0</v>
      </c>
      <c r="V41" s="100">
        <f t="shared" si="6"/>
        <v>0</v>
      </c>
      <c r="W41" s="264">
        <f t="shared" si="11"/>
        <v>0</v>
      </c>
      <c r="X41" s="92">
        <v>92</v>
      </c>
      <c r="Y41" s="102">
        <f t="shared" si="7"/>
        <v>8.371246587807098</v>
      </c>
    </row>
    <row r="42" spans="1:25" ht="9.75" customHeight="1" thickBot="1">
      <c r="A42" s="288"/>
      <c r="B42" s="103" t="s">
        <v>51</v>
      </c>
      <c r="C42" s="104">
        <f>SUM(C40:C41)</f>
        <v>9971</v>
      </c>
      <c r="D42" s="104">
        <f>SUM(D40:D41)</f>
        <v>5452</v>
      </c>
      <c r="E42" s="105">
        <f t="shared" si="0"/>
        <v>54.67856784675559</v>
      </c>
      <c r="F42" s="106">
        <f>SUM(F40:F41)</f>
        <v>1754</v>
      </c>
      <c r="G42" s="106">
        <f>SUM(G40:G41)</f>
        <v>134</v>
      </c>
      <c r="H42" s="107">
        <f t="shared" si="1"/>
        <v>7.639680729760548</v>
      </c>
      <c r="I42" s="108">
        <f t="shared" si="2"/>
        <v>94</v>
      </c>
      <c r="J42" s="107">
        <f t="shared" si="3"/>
        <v>70.1492537313433</v>
      </c>
      <c r="K42" s="109">
        <f aca="true" t="shared" si="22" ref="K42:Q42">SUM(K40:K41)</f>
        <v>20</v>
      </c>
      <c r="L42" s="109">
        <f t="shared" si="22"/>
        <v>1</v>
      </c>
      <c r="M42" s="109">
        <f t="shared" si="22"/>
        <v>0</v>
      </c>
      <c r="N42" s="109">
        <f t="shared" si="22"/>
        <v>73</v>
      </c>
      <c r="O42" s="109">
        <f t="shared" si="22"/>
        <v>0</v>
      </c>
      <c r="P42" s="110">
        <f t="shared" si="8"/>
        <v>0</v>
      </c>
      <c r="Q42" s="111">
        <f t="shared" si="22"/>
        <v>40</v>
      </c>
      <c r="R42" s="112">
        <f t="shared" si="9"/>
        <v>29.850746268656714</v>
      </c>
      <c r="S42" s="105">
        <f t="shared" si="10"/>
        <v>29.850746268656714</v>
      </c>
      <c r="T42" s="113">
        <f t="shared" si="5"/>
        <v>0.05701254275940707</v>
      </c>
      <c r="U42" s="109">
        <f>SUM(U40:U41)</f>
        <v>0</v>
      </c>
      <c r="V42" s="114">
        <f t="shared" si="6"/>
        <v>0</v>
      </c>
      <c r="W42" s="110">
        <f t="shared" si="11"/>
        <v>0.7462686567164178</v>
      </c>
      <c r="X42" s="109">
        <f>SUM(X40:X41)</f>
        <v>153</v>
      </c>
      <c r="Y42" s="115">
        <f t="shared" si="7"/>
        <v>8.72291904218928</v>
      </c>
    </row>
    <row r="43" spans="1:25" ht="9.75" customHeight="1">
      <c r="A43" s="275" t="s">
        <v>63</v>
      </c>
      <c r="B43" s="37" t="s">
        <v>49</v>
      </c>
      <c r="C43" s="38">
        <f>SUM(,C34,C37,C40,)</f>
        <v>27959</v>
      </c>
      <c r="D43" s="38">
        <f>SUM(,D34,D37,D40,)</f>
        <v>11771</v>
      </c>
      <c r="E43" s="39">
        <f t="shared" si="0"/>
        <v>42.10093350978218</v>
      </c>
      <c r="F43" s="40">
        <f>SUM(,F34,F37,F40,)</f>
        <v>2976</v>
      </c>
      <c r="G43" s="40">
        <f>SUM(G34,G37,G40)</f>
        <v>215</v>
      </c>
      <c r="H43" s="41">
        <f t="shared" si="1"/>
        <v>7.224462365591398</v>
      </c>
      <c r="I43" s="42">
        <f t="shared" si="2"/>
        <v>168</v>
      </c>
      <c r="J43" s="41">
        <f>I43/G43*100</f>
        <v>78.13953488372093</v>
      </c>
      <c r="K43" s="40">
        <f aca="true" t="shared" si="23" ref="K43:Q44">SUM(,K34,K37,K40,)</f>
        <v>30</v>
      </c>
      <c r="L43" s="40">
        <f t="shared" si="23"/>
        <v>8</v>
      </c>
      <c r="M43" s="40">
        <f t="shared" si="23"/>
        <v>2</v>
      </c>
      <c r="N43" s="40">
        <f t="shared" si="23"/>
        <v>128</v>
      </c>
      <c r="O43" s="40">
        <f t="shared" si="23"/>
        <v>2</v>
      </c>
      <c r="P43" s="44">
        <f t="shared" si="8"/>
        <v>0.9302325581395349</v>
      </c>
      <c r="Q43" s="45">
        <f t="shared" si="23"/>
        <v>45</v>
      </c>
      <c r="R43" s="46">
        <f t="shared" si="9"/>
        <v>20.930232558139537</v>
      </c>
      <c r="S43" s="39">
        <f t="shared" si="10"/>
        <v>21.86046511627907</v>
      </c>
      <c r="T43" s="47">
        <f t="shared" si="5"/>
        <v>0.2688172043010753</v>
      </c>
      <c r="U43" s="40">
        <f>SUM(,U34,U37,U40,)</f>
        <v>4</v>
      </c>
      <c r="V43" s="48">
        <f t="shared" si="6"/>
        <v>0.13440860215053765</v>
      </c>
      <c r="W43" s="62">
        <f t="shared" si="11"/>
        <v>3.7209302325581395</v>
      </c>
      <c r="X43" s="40">
        <f>SUM(,X34,X37,X40,)</f>
        <v>331</v>
      </c>
      <c r="Y43" s="49">
        <f t="shared" si="7"/>
        <v>11.12231182795699</v>
      </c>
    </row>
    <row r="44" spans="1:25" ht="9.75" customHeight="1">
      <c r="A44" s="276"/>
      <c r="B44" s="50" t="s">
        <v>50</v>
      </c>
      <c r="C44" s="51">
        <f>SUM(,C35,C38,C41,)</f>
        <v>33079</v>
      </c>
      <c r="D44" s="51">
        <f>SUM(,D35,D38,D41,)</f>
        <v>20340</v>
      </c>
      <c r="E44" s="52">
        <f t="shared" si="0"/>
        <v>61.48916230841319</v>
      </c>
      <c r="F44" s="53">
        <f>SUM(,F35,F38,F41,)</f>
        <v>5184</v>
      </c>
      <c r="G44" s="53">
        <f>SUM(G35,G38,G41)</f>
        <v>311</v>
      </c>
      <c r="H44" s="54">
        <f t="shared" si="1"/>
        <v>5.999228395061729</v>
      </c>
      <c r="I44" s="55">
        <f t="shared" si="2"/>
        <v>252</v>
      </c>
      <c r="J44" s="54">
        <f>I44/G44*100</f>
        <v>81.02893890675242</v>
      </c>
      <c r="K44" s="53">
        <f t="shared" si="23"/>
        <v>78</v>
      </c>
      <c r="L44" s="53">
        <f t="shared" si="23"/>
        <v>6</v>
      </c>
      <c r="M44" s="53">
        <f t="shared" si="23"/>
        <v>1</v>
      </c>
      <c r="N44" s="53">
        <f t="shared" si="23"/>
        <v>167</v>
      </c>
      <c r="O44" s="53">
        <f t="shared" si="23"/>
        <v>3</v>
      </c>
      <c r="P44" s="56">
        <f t="shared" si="8"/>
        <v>0.964630225080386</v>
      </c>
      <c r="Q44" s="57">
        <f t="shared" si="23"/>
        <v>56</v>
      </c>
      <c r="R44" s="58">
        <f t="shared" si="9"/>
        <v>18.006430868167204</v>
      </c>
      <c r="S44" s="59">
        <f t="shared" si="10"/>
        <v>18.971061093247588</v>
      </c>
      <c r="T44" s="60">
        <f t="shared" si="5"/>
        <v>0.11574074074074073</v>
      </c>
      <c r="U44" s="53">
        <f>SUM(,U35,U38,U41,)</f>
        <v>2</v>
      </c>
      <c r="V44" s="61">
        <f t="shared" si="6"/>
        <v>0.038580246913580245</v>
      </c>
      <c r="W44" s="263">
        <f t="shared" si="11"/>
        <v>1.929260450160772</v>
      </c>
      <c r="X44" s="53">
        <f>SUM(,X35,X38,X41,)</f>
        <v>603</v>
      </c>
      <c r="Y44" s="63">
        <f t="shared" si="7"/>
        <v>11.631944444444445</v>
      </c>
    </row>
    <row r="45" spans="1:25" ht="9.75" customHeight="1" thickBot="1">
      <c r="A45" s="277"/>
      <c r="B45" s="64" t="s">
        <v>51</v>
      </c>
      <c r="C45" s="65">
        <f>SUM(C43:C44)</f>
        <v>61038</v>
      </c>
      <c r="D45" s="65">
        <f>SUM(D43:D44)</f>
        <v>32111</v>
      </c>
      <c r="E45" s="66">
        <f t="shared" si="0"/>
        <v>52.60821127822013</v>
      </c>
      <c r="F45" s="67">
        <f>SUM(F43:F44)</f>
        <v>8160</v>
      </c>
      <c r="G45" s="67">
        <f>SUM(G43:G44)</f>
        <v>526</v>
      </c>
      <c r="H45" s="68">
        <f t="shared" si="1"/>
        <v>6.44607843137255</v>
      </c>
      <c r="I45" s="69">
        <f t="shared" si="2"/>
        <v>420</v>
      </c>
      <c r="J45" s="68">
        <f>I45/G45*100</f>
        <v>79.84790874524715</v>
      </c>
      <c r="K45" s="70">
        <f aca="true" t="shared" si="24" ref="K45:Q45">SUM(K43:K44)</f>
        <v>108</v>
      </c>
      <c r="L45" s="70">
        <f t="shared" si="24"/>
        <v>14</v>
      </c>
      <c r="M45" s="70">
        <f t="shared" si="24"/>
        <v>3</v>
      </c>
      <c r="N45" s="70">
        <f t="shared" si="24"/>
        <v>295</v>
      </c>
      <c r="O45" s="70">
        <f t="shared" si="24"/>
        <v>5</v>
      </c>
      <c r="P45" s="71">
        <f t="shared" si="8"/>
        <v>0.9505703422053232</v>
      </c>
      <c r="Q45" s="72">
        <f t="shared" si="24"/>
        <v>101</v>
      </c>
      <c r="R45" s="73">
        <f t="shared" si="9"/>
        <v>19.20152091254753</v>
      </c>
      <c r="S45" s="66">
        <f t="shared" si="10"/>
        <v>20.15209125475285</v>
      </c>
      <c r="T45" s="74">
        <f t="shared" si="5"/>
        <v>0.1715686274509804</v>
      </c>
      <c r="U45" s="70">
        <f>SUM(U43:U44)</f>
        <v>6</v>
      </c>
      <c r="V45" s="75">
        <f t="shared" si="6"/>
        <v>0.07352941176470588</v>
      </c>
      <c r="W45" s="71">
        <f t="shared" si="11"/>
        <v>2.6615969581749046</v>
      </c>
      <c r="X45" s="70">
        <f>SUM(X43:X44)</f>
        <v>934</v>
      </c>
      <c r="Y45" s="76">
        <f t="shared" si="7"/>
        <v>11.446078431372548</v>
      </c>
    </row>
    <row r="46" spans="1:25" ht="9.75" customHeight="1">
      <c r="A46" s="281" t="s">
        <v>64</v>
      </c>
      <c r="B46" s="77" t="s">
        <v>49</v>
      </c>
      <c r="C46" s="78">
        <v>16658</v>
      </c>
      <c r="D46" s="78">
        <v>6389</v>
      </c>
      <c r="E46" s="79">
        <f t="shared" si="0"/>
        <v>38.35394405090647</v>
      </c>
      <c r="F46" s="80">
        <v>1136</v>
      </c>
      <c r="G46" s="80">
        <v>91</v>
      </c>
      <c r="H46" s="81">
        <f t="shared" si="1"/>
        <v>8.01056338028169</v>
      </c>
      <c r="I46" s="82">
        <f t="shared" si="2"/>
        <v>48</v>
      </c>
      <c r="J46" s="81">
        <f aca="true" t="shared" si="25" ref="J46:J109">I46/G46*100</f>
        <v>52.74725274725275</v>
      </c>
      <c r="K46" s="80">
        <v>6</v>
      </c>
      <c r="L46" s="80">
        <v>3</v>
      </c>
      <c r="M46" s="80">
        <v>0</v>
      </c>
      <c r="N46" s="80">
        <v>39</v>
      </c>
      <c r="O46" s="80">
        <v>43</v>
      </c>
      <c r="P46" s="83">
        <f t="shared" si="8"/>
        <v>47.25274725274725</v>
      </c>
      <c r="Q46" s="84">
        <v>0</v>
      </c>
      <c r="R46" s="85">
        <f t="shared" si="9"/>
        <v>0</v>
      </c>
      <c r="S46" s="79">
        <f t="shared" si="10"/>
        <v>47.25274725274725</v>
      </c>
      <c r="T46" s="86">
        <f t="shared" si="5"/>
        <v>0.2640845070422535</v>
      </c>
      <c r="U46" s="80">
        <v>0</v>
      </c>
      <c r="V46" s="87">
        <f t="shared" si="6"/>
        <v>0</v>
      </c>
      <c r="W46" s="101">
        <f t="shared" si="11"/>
        <v>3.296703296703297</v>
      </c>
      <c r="X46" s="80">
        <v>198</v>
      </c>
      <c r="Y46" s="88">
        <f t="shared" si="7"/>
        <v>17.429577464788732</v>
      </c>
    </row>
    <row r="47" spans="1:25" ht="9.75" customHeight="1">
      <c r="A47" s="282"/>
      <c r="B47" s="89" t="s">
        <v>50</v>
      </c>
      <c r="C47" s="90">
        <v>19471</v>
      </c>
      <c r="D47" s="90">
        <v>12018</v>
      </c>
      <c r="E47" s="91">
        <f t="shared" si="0"/>
        <v>61.72256175851266</v>
      </c>
      <c r="F47" s="92">
        <v>2117</v>
      </c>
      <c r="G47" s="92">
        <v>146</v>
      </c>
      <c r="H47" s="93">
        <f t="shared" si="1"/>
        <v>6.896551724137931</v>
      </c>
      <c r="I47" s="94">
        <f t="shared" si="2"/>
        <v>92</v>
      </c>
      <c r="J47" s="93">
        <f t="shared" si="25"/>
        <v>63.013698630136986</v>
      </c>
      <c r="K47" s="92">
        <v>26</v>
      </c>
      <c r="L47" s="92">
        <v>0</v>
      </c>
      <c r="M47" s="92">
        <v>0</v>
      </c>
      <c r="N47" s="92">
        <v>66</v>
      </c>
      <c r="O47" s="92">
        <v>54</v>
      </c>
      <c r="P47" s="95">
        <f t="shared" si="8"/>
        <v>36.986301369863014</v>
      </c>
      <c r="Q47" s="96">
        <v>0</v>
      </c>
      <c r="R47" s="97">
        <f t="shared" si="9"/>
        <v>0</v>
      </c>
      <c r="S47" s="98">
        <f t="shared" si="10"/>
        <v>36.986301369863014</v>
      </c>
      <c r="T47" s="99">
        <f t="shared" si="5"/>
        <v>0</v>
      </c>
      <c r="U47" s="92">
        <v>0</v>
      </c>
      <c r="V47" s="100">
        <f t="shared" si="6"/>
        <v>0</v>
      </c>
      <c r="W47" s="264">
        <f t="shared" si="11"/>
        <v>0</v>
      </c>
      <c r="X47" s="92">
        <v>251</v>
      </c>
      <c r="Y47" s="102">
        <f t="shared" si="7"/>
        <v>11.856400566839868</v>
      </c>
    </row>
    <row r="48" spans="1:25" ht="9.75" customHeight="1">
      <c r="A48" s="283"/>
      <c r="B48" s="141" t="s">
        <v>51</v>
      </c>
      <c r="C48" s="142">
        <f>SUM(C46:C47)</f>
        <v>36129</v>
      </c>
      <c r="D48" s="142">
        <f>SUM(D46:D47)</f>
        <v>18407</v>
      </c>
      <c r="E48" s="143">
        <f t="shared" si="0"/>
        <v>50.94799191784992</v>
      </c>
      <c r="F48" s="144">
        <f>SUM(F46:F47)</f>
        <v>3253</v>
      </c>
      <c r="G48" s="144">
        <f>SUM(G46:G47)</f>
        <v>237</v>
      </c>
      <c r="H48" s="145">
        <f t="shared" si="1"/>
        <v>7.285582539194589</v>
      </c>
      <c r="I48" s="146">
        <f t="shared" si="2"/>
        <v>140</v>
      </c>
      <c r="J48" s="145">
        <f t="shared" si="25"/>
        <v>59.07172995780591</v>
      </c>
      <c r="K48" s="147">
        <f aca="true" t="shared" si="26" ref="K48:Q48">SUM(K46:K47)</f>
        <v>32</v>
      </c>
      <c r="L48" s="147">
        <f t="shared" si="26"/>
        <v>3</v>
      </c>
      <c r="M48" s="147">
        <f t="shared" si="26"/>
        <v>0</v>
      </c>
      <c r="N48" s="147">
        <f t="shared" si="26"/>
        <v>105</v>
      </c>
      <c r="O48" s="147">
        <f t="shared" si="26"/>
        <v>97</v>
      </c>
      <c r="P48" s="148">
        <f t="shared" si="8"/>
        <v>40.92827004219409</v>
      </c>
      <c r="Q48" s="149">
        <f t="shared" si="26"/>
        <v>0</v>
      </c>
      <c r="R48" s="150">
        <f t="shared" si="9"/>
        <v>0</v>
      </c>
      <c r="S48" s="143">
        <f t="shared" si="10"/>
        <v>40.92827004219409</v>
      </c>
      <c r="T48" s="151">
        <f t="shared" si="5"/>
        <v>0.09222256378727328</v>
      </c>
      <c r="U48" s="147">
        <f>SUM(U46:U47)</f>
        <v>0</v>
      </c>
      <c r="V48" s="152">
        <f t="shared" si="6"/>
        <v>0</v>
      </c>
      <c r="W48" s="148">
        <f t="shared" si="11"/>
        <v>1.2658227848101267</v>
      </c>
      <c r="X48" s="147">
        <f>SUM(X46:X47)</f>
        <v>449</v>
      </c>
      <c r="Y48" s="153">
        <f t="shared" si="7"/>
        <v>13.802643713495236</v>
      </c>
    </row>
    <row r="49" spans="1:25" ht="9.75" customHeight="1">
      <c r="A49" s="292" t="s">
        <v>65</v>
      </c>
      <c r="B49" s="129" t="s">
        <v>49</v>
      </c>
      <c r="C49" s="130">
        <v>3133</v>
      </c>
      <c r="D49" s="130">
        <v>804</v>
      </c>
      <c r="E49" s="131">
        <f t="shared" si="0"/>
        <v>25.662304500478772</v>
      </c>
      <c r="F49" s="132">
        <v>394</v>
      </c>
      <c r="G49" s="132">
        <v>34</v>
      </c>
      <c r="H49" s="133">
        <f t="shared" si="1"/>
        <v>8.629441624365482</v>
      </c>
      <c r="I49" s="134">
        <f t="shared" si="2"/>
        <v>26</v>
      </c>
      <c r="J49" s="133">
        <f t="shared" si="25"/>
        <v>76.47058823529412</v>
      </c>
      <c r="K49" s="132">
        <v>12</v>
      </c>
      <c r="L49" s="132">
        <v>0</v>
      </c>
      <c r="M49" s="132">
        <v>0</v>
      </c>
      <c r="N49" s="132">
        <v>14</v>
      </c>
      <c r="O49" s="132">
        <v>2</v>
      </c>
      <c r="P49" s="135">
        <f t="shared" si="8"/>
        <v>5.88235294117647</v>
      </c>
      <c r="Q49" s="136">
        <v>6</v>
      </c>
      <c r="R49" s="137">
        <f t="shared" si="9"/>
        <v>17.647058823529413</v>
      </c>
      <c r="S49" s="131">
        <f t="shared" si="10"/>
        <v>23.52941176470588</v>
      </c>
      <c r="T49" s="138">
        <f t="shared" si="5"/>
        <v>0</v>
      </c>
      <c r="U49" s="132">
        <v>0</v>
      </c>
      <c r="V49" s="139">
        <f t="shared" si="6"/>
        <v>0</v>
      </c>
      <c r="W49" s="135">
        <f t="shared" si="11"/>
        <v>0</v>
      </c>
      <c r="X49" s="132">
        <v>53</v>
      </c>
      <c r="Y49" s="140">
        <f t="shared" si="7"/>
        <v>13.451776649746192</v>
      </c>
    </row>
    <row r="50" spans="1:25" ht="9.75" customHeight="1">
      <c r="A50" s="282"/>
      <c r="B50" s="89" t="s">
        <v>50</v>
      </c>
      <c r="C50" s="90">
        <v>3523</v>
      </c>
      <c r="D50" s="90">
        <v>1550</v>
      </c>
      <c r="E50" s="91">
        <f t="shared" si="0"/>
        <v>43.996593812091966</v>
      </c>
      <c r="F50" s="92">
        <v>618</v>
      </c>
      <c r="G50" s="92">
        <v>45</v>
      </c>
      <c r="H50" s="93">
        <f t="shared" si="1"/>
        <v>7.281553398058252</v>
      </c>
      <c r="I50" s="94">
        <f t="shared" si="2"/>
        <v>38</v>
      </c>
      <c r="J50" s="93">
        <f t="shared" si="25"/>
        <v>84.44444444444444</v>
      </c>
      <c r="K50" s="92">
        <v>15</v>
      </c>
      <c r="L50" s="92">
        <v>0</v>
      </c>
      <c r="M50" s="92">
        <v>0</v>
      </c>
      <c r="N50" s="92">
        <v>23</v>
      </c>
      <c r="O50" s="92">
        <v>3</v>
      </c>
      <c r="P50" s="95">
        <f t="shared" si="8"/>
        <v>6.666666666666667</v>
      </c>
      <c r="Q50" s="96">
        <v>4</v>
      </c>
      <c r="R50" s="97">
        <f t="shared" si="9"/>
        <v>8.88888888888889</v>
      </c>
      <c r="S50" s="98">
        <f t="shared" si="10"/>
        <v>15.555555555555555</v>
      </c>
      <c r="T50" s="99">
        <f t="shared" si="5"/>
        <v>0</v>
      </c>
      <c r="U50" s="92">
        <v>0</v>
      </c>
      <c r="V50" s="100">
        <f t="shared" si="6"/>
        <v>0</v>
      </c>
      <c r="W50" s="265">
        <f t="shared" si="11"/>
        <v>0</v>
      </c>
      <c r="X50" s="92">
        <v>56</v>
      </c>
      <c r="Y50" s="102">
        <f t="shared" si="7"/>
        <v>9.06148867313916</v>
      </c>
    </row>
    <row r="51" spans="1:25" ht="9.75" customHeight="1" thickBot="1">
      <c r="A51" s="288"/>
      <c r="B51" s="103" t="s">
        <v>51</v>
      </c>
      <c r="C51" s="104">
        <f>SUM(C49:C50)</f>
        <v>6656</v>
      </c>
      <c r="D51" s="104">
        <f>SUM(D49:D50)</f>
        <v>2354</v>
      </c>
      <c r="E51" s="105">
        <f t="shared" si="0"/>
        <v>35.36658653846153</v>
      </c>
      <c r="F51" s="106">
        <f>SUM(F49:F50)</f>
        <v>1012</v>
      </c>
      <c r="G51" s="106">
        <f>SUM(G49:G50)</f>
        <v>79</v>
      </c>
      <c r="H51" s="107">
        <f t="shared" si="1"/>
        <v>7.806324110671936</v>
      </c>
      <c r="I51" s="108">
        <f t="shared" si="2"/>
        <v>64</v>
      </c>
      <c r="J51" s="107">
        <f t="shared" si="25"/>
        <v>81.0126582278481</v>
      </c>
      <c r="K51" s="109">
        <f aca="true" t="shared" si="27" ref="K51:Q51">SUM(K49:K50)</f>
        <v>27</v>
      </c>
      <c r="L51" s="109">
        <f t="shared" si="27"/>
        <v>0</v>
      </c>
      <c r="M51" s="109">
        <f t="shared" si="27"/>
        <v>0</v>
      </c>
      <c r="N51" s="109">
        <f t="shared" si="27"/>
        <v>37</v>
      </c>
      <c r="O51" s="109">
        <f t="shared" si="27"/>
        <v>5</v>
      </c>
      <c r="P51" s="110">
        <f t="shared" si="8"/>
        <v>6.329113924050633</v>
      </c>
      <c r="Q51" s="111">
        <f t="shared" si="27"/>
        <v>10</v>
      </c>
      <c r="R51" s="112">
        <f t="shared" si="9"/>
        <v>12.658227848101266</v>
      </c>
      <c r="S51" s="105">
        <f t="shared" si="10"/>
        <v>18.9873417721519</v>
      </c>
      <c r="T51" s="113">
        <f t="shared" si="5"/>
        <v>0</v>
      </c>
      <c r="U51" s="109">
        <f>SUM(U49:U50)</f>
        <v>0</v>
      </c>
      <c r="V51" s="114">
        <f t="shared" si="6"/>
        <v>0</v>
      </c>
      <c r="W51" s="266">
        <f t="shared" si="11"/>
        <v>0</v>
      </c>
      <c r="X51" s="109">
        <f>SUM(X49:X50)</f>
        <v>109</v>
      </c>
      <c r="Y51" s="115">
        <f t="shared" si="7"/>
        <v>10.770750988142293</v>
      </c>
    </row>
    <row r="52" spans="1:25" ht="9.75" customHeight="1">
      <c r="A52" s="275" t="s">
        <v>66</v>
      </c>
      <c r="B52" s="37" t="s">
        <v>49</v>
      </c>
      <c r="C52" s="38">
        <f>SUM(,C46,C49,)</f>
        <v>19791</v>
      </c>
      <c r="D52" s="38">
        <f>SUM(,D46,D49,)</f>
        <v>7193</v>
      </c>
      <c r="E52" s="39">
        <f t="shared" si="0"/>
        <v>36.34480319337072</v>
      </c>
      <c r="F52" s="40">
        <f>SUM(,F46,F49,)</f>
        <v>1530</v>
      </c>
      <c r="G52" s="40">
        <f>SUM(G46,G49)</f>
        <v>125</v>
      </c>
      <c r="H52" s="41">
        <f t="shared" si="1"/>
        <v>8.169934640522875</v>
      </c>
      <c r="I52" s="42">
        <f t="shared" si="2"/>
        <v>74</v>
      </c>
      <c r="J52" s="41">
        <f t="shared" si="25"/>
        <v>59.199999999999996</v>
      </c>
      <c r="K52" s="40">
        <f aca="true" t="shared" si="28" ref="K52:Q53">SUM(,K46,K49,)</f>
        <v>18</v>
      </c>
      <c r="L52" s="40">
        <f t="shared" si="28"/>
        <v>3</v>
      </c>
      <c r="M52" s="40">
        <f t="shared" si="28"/>
        <v>0</v>
      </c>
      <c r="N52" s="40">
        <f t="shared" si="28"/>
        <v>53</v>
      </c>
      <c r="O52" s="40">
        <f t="shared" si="28"/>
        <v>45</v>
      </c>
      <c r="P52" s="44">
        <f t="shared" si="8"/>
        <v>36</v>
      </c>
      <c r="Q52" s="45">
        <f t="shared" si="28"/>
        <v>6</v>
      </c>
      <c r="R52" s="46">
        <f t="shared" si="9"/>
        <v>4.8</v>
      </c>
      <c r="S52" s="39">
        <f t="shared" si="10"/>
        <v>40.8</v>
      </c>
      <c r="T52" s="47">
        <f t="shared" si="5"/>
        <v>0.19607843137254902</v>
      </c>
      <c r="U52" s="40">
        <f>SUM(,U46,U49,)</f>
        <v>0</v>
      </c>
      <c r="V52" s="48">
        <f t="shared" si="6"/>
        <v>0</v>
      </c>
      <c r="W52" s="44">
        <f t="shared" si="11"/>
        <v>2.4</v>
      </c>
      <c r="X52" s="40">
        <f>SUM(,X46,X49,)</f>
        <v>251</v>
      </c>
      <c r="Y52" s="49">
        <f t="shared" si="7"/>
        <v>16.405228758169933</v>
      </c>
    </row>
    <row r="53" spans="1:25" ht="9.75" customHeight="1">
      <c r="A53" s="276"/>
      <c r="B53" s="50" t="s">
        <v>50</v>
      </c>
      <c r="C53" s="51">
        <f>SUM(,C47,C50,)</f>
        <v>22994</v>
      </c>
      <c r="D53" s="51">
        <f>SUM(,D47,D50,)</f>
        <v>13568</v>
      </c>
      <c r="E53" s="52">
        <f t="shared" si="0"/>
        <v>59.00669739932156</v>
      </c>
      <c r="F53" s="53">
        <f>SUM(,F47,F50,)</f>
        <v>2735</v>
      </c>
      <c r="G53" s="53">
        <f>SUM(G47,G50)</f>
        <v>191</v>
      </c>
      <c r="H53" s="54">
        <f t="shared" si="1"/>
        <v>6.983546617915905</v>
      </c>
      <c r="I53" s="55">
        <f t="shared" si="2"/>
        <v>130</v>
      </c>
      <c r="J53" s="54">
        <f t="shared" si="25"/>
        <v>68.06282722513089</v>
      </c>
      <c r="K53" s="53">
        <f t="shared" si="28"/>
        <v>41</v>
      </c>
      <c r="L53" s="53">
        <f t="shared" si="28"/>
        <v>0</v>
      </c>
      <c r="M53" s="53">
        <f t="shared" si="28"/>
        <v>0</v>
      </c>
      <c r="N53" s="53">
        <f t="shared" si="28"/>
        <v>89</v>
      </c>
      <c r="O53" s="53">
        <f t="shared" si="28"/>
        <v>57</v>
      </c>
      <c r="P53" s="56">
        <f t="shared" si="8"/>
        <v>29.84293193717277</v>
      </c>
      <c r="Q53" s="57">
        <f t="shared" si="28"/>
        <v>4</v>
      </c>
      <c r="R53" s="58">
        <f t="shared" si="9"/>
        <v>2.094240837696335</v>
      </c>
      <c r="S53" s="59">
        <f t="shared" si="10"/>
        <v>31.93717277486911</v>
      </c>
      <c r="T53" s="60">
        <f t="shared" si="5"/>
        <v>0</v>
      </c>
      <c r="U53" s="53">
        <f>SUM(,U47,U50,)</f>
        <v>0</v>
      </c>
      <c r="V53" s="61">
        <f t="shared" si="6"/>
        <v>0</v>
      </c>
      <c r="W53" s="263">
        <f t="shared" si="11"/>
        <v>0</v>
      </c>
      <c r="X53" s="53">
        <f>SUM(,X47,X50,)</f>
        <v>307</v>
      </c>
      <c r="Y53" s="63">
        <f t="shared" si="7"/>
        <v>11.224862888482633</v>
      </c>
    </row>
    <row r="54" spans="1:25" ht="9.75" customHeight="1" thickBot="1">
      <c r="A54" s="277"/>
      <c r="B54" s="64" t="s">
        <v>51</v>
      </c>
      <c r="C54" s="65">
        <f>SUM(C52:C53)</f>
        <v>42785</v>
      </c>
      <c r="D54" s="65">
        <f>SUM(D52:D53)</f>
        <v>20761</v>
      </c>
      <c r="E54" s="66">
        <f t="shared" si="0"/>
        <v>48.52401542596704</v>
      </c>
      <c r="F54" s="67">
        <f>SUM(F52:F53)</f>
        <v>4265</v>
      </c>
      <c r="G54" s="67">
        <f>SUM(G52:G53)</f>
        <v>316</v>
      </c>
      <c r="H54" s="68">
        <f t="shared" si="1"/>
        <v>7.409144196951935</v>
      </c>
      <c r="I54" s="69">
        <f t="shared" si="2"/>
        <v>204</v>
      </c>
      <c r="J54" s="68">
        <f t="shared" si="25"/>
        <v>64.55696202531645</v>
      </c>
      <c r="K54" s="70">
        <f aca="true" t="shared" si="29" ref="K54:Q54">SUM(K52:K53)</f>
        <v>59</v>
      </c>
      <c r="L54" s="70">
        <f t="shared" si="29"/>
        <v>3</v>
      </c>
      <c r="M54" s="70">
        <f t="shared" si="29"/>
        <v>0</v>
      </c>
      <c r="N54" s="70">
        <f t="shared" si="29"/>
        <v>142</v>
      </c>
      <c r="O54" s="70">
        <f t="shared" si="29"/>
        <v>102</v>
      </c>
      <c r="P54" s="71">
        <f t="shared" si="8"/>
        <v>32.278481012658226</v>
      </c>
      <c r="Q54" s="72">
        <f t="shared" si="29"/>
        <v>10</v>
      </c>
      <c r="R54" s="73">
        <f t="shared" si="9"/>
        <v>3.1645569620253164</v>
      </c>
      <c r="S54" s="66">
        <f t="shared" si="10"/>
        <v>35.44303797468354</v>
      </c>
      <c r="T54" s="74">
        <f t="shared" si="5"/>
        <v>0.07033997655334115</v>
      </c>
      <c r="U54" s="70">
        <f>SUM(U52:U53)</f>
        <v>0</v>
      </c>
      <c r="V54" s="75">
        <f t="shared" si="6"/>
        <v>0</v>
      </c>
      <c r="W54" s="71">
        <f t="shared" si="11"/>
        <v>0.949367088607595</v>
      </c>
      <c r="X54" s="70">
        <f>SUM(X52:X53)</f>
        <v>558</v>
      </c>
      <c r="Y54" s="76">
        <f t="shared" si="7"/>
        <v>13.083235638921453</v>
      </c>
    </row>
    <row r="55" spans="1:25" ht="9.75" customHeight="1">
      <c r="A55" s="281" t="s">
        <v>67</v>
      </c>
      <c r="B55" s="77" t="s">
        <v>49</v>
      </c>
      <c r="C55" s="78">
        <v>15707</v>
      </c>
      <c r="D55" s="78">
        <v>7321</v>
      </c>
      <c r="E55" s="79">
        <f t="shared" si="0"/>
        <v>46.60979181256765</v>
      </c>
      <c r="F55" s="80">
        <v>1139</v>
      </c>
      <c r="G55" s="80">
        <v>102</v>
      </c>
      <c r="H55" s="81">
        <f t="shared" si="1"/>
        <v>8.955223880597014</v>
      </c>
      <c r="I55" s="82">
        <f t="shared" si="2"/>
        <v>70</v>
      </c>
      <c r="J55" s="81">
        <f t="shared" si="25"/>
        <v>68.62745098039215</v>
      </c>
      <c r="K55" s="80">
        <v>15</v>
      </c>
      <c r="L55" s="80">
        <v>2</v>
      </c>
      <c r="M55" s="80">
        <v>0</v>
      </c>
      <c r="N55" s="80">
        <v>53</v>
      </c>
      <c r="O55" s="80">
        <v>0</v>
      </c>
      <c r="P55" s="83">
        <f t="shared" si="8"/>
        <v>0</v>
      </c>
      <c r="Q55" s="84">
        <v>32</v>
      </c>
      <c r="R55" s="85">
        <f t="shared" si="9"/>
        <v>31.372549019607842</v>
      </c>
      <c r="S55" s="79">
        <f t="shared" si="10"/>
        <v>31.372549019607842</v>
      </c>
      <c r="T55" s="86">
        <f t="shared" si="5"/>
        <v>0.17559262510974538</v>
      </c>
      <c r="U55" s="80">
        <v>2</v>
      </c>
      <c r="V55" s="87">
        <f t="shared" si="6"/>
        <v>0.17559262510974538</v>
      </c>
      <c r="W55" s="101">
        <f t="shared" si="11"/>
        <v>1.9607843137254901</v>
      </c>
      <c r="X55" s="80">
        <v>144</v>
      </c>
      <c r="Y55" s="88">
        <f t="shared" si="7"/>
        <v>12.642669007901668</v>
      </c>
    </row>
    <row r="56" spans="1:25" ht="9.75" customHeight="1">
      <c r="A56" s="282"/>
      <c r="B56" s="89" t="s">
        <v>50</v>
      </c>
      <c r="C56" s="90">
        <v>18702</v>
      </c>
      <c r="D56" s="90">
        <v>12589</v>
      </c>
      <c r="E56" s="91">
        <f t="shared" si="0"/>
        <v>67.31365629344455</v>
      </c>
      <c r="F56" s="92">
        <v>1718</v>
      </c>
      <c r="G56" s="92">
        <v>119</v>
      </c>
      <c r="H56" s="93">
        <f t="shared" si="1"/>
        <v>6.926658905704307</v>
      </c>
      <c r="I56" s="94">
        <f t="shared" si="2"/>
        <v>91</v>
      </c>
      <c r="J56" s="93">
        <f t="shared" si="25"/>
        <v>76.47058823529412</v>
      </c>
      <c r="K56" s="92">
        <v>24</v>
      </c>
      <c r="L56" s="92">
        <v>1</v>
      </c>
      <c r="M56" s="92">
        <v>1</v>
      </c>
      <c r="N56" s="92">
        <v>65</v>
      </c>
      <c r="O56" s="92">
        <v>0</v>
      </c>
      <c r="P56" s="95">
        <f t="shared" si="8"/>
        <v>0</v>
      </c>
      <c r="Q56" s="96">
        <v>28</v>
      </c>
      <c r="R56" s="97">
        <f t="shared" si="9"/>
        <v>23.52941176470588</v>
      </c>
      <c r="S56" s="98">
        <f t="shared" si="10"/>
        <v>23.52941176470588</v>
      </c>
      <c r="T56" s="99">
        <f t="shared" si="5"/>
        <v>0.05820721769499418</v>
      </c>
      <c r="U56" s="92">
        <v>1</v>
      </c>
      <c r="V56" s="100">
        <f t="shared" si="6"/>
        <v>0.05820721769499418</v>
      </c>
      <c r="W56" s="264">
        <f t="shared" si="11"/>
        <v>0.8403361344537815</v>
      </c>
      <c r="X56" s="92">
        <v>177</v>
      </c>
      <c r="Y56" s="102">
        <f t="shared" si="7"/>
        <v>10.30267753201397</v>
      </c>
    </row>
    <row r="57" spans="1:25" ht="9.75" customHeight="1">
      <c r="A57" s="283"/>
      <c r="B57" s="141" t="s">
        <v>51</v>
      </c>
      <c r="C57" s="142">
        <f>SUM(C55:C56)</f>
        <v>34409</v>
      </c>
      <c r="D57" s="142">
        <f>SUM(D55:D56)</f>
        <v>19910</v>
      </c>
      <c r="E57" s="143">
        <f t="shared" si="0"/>
        <v>57.86276846173967</v>
      </c>
      <c r="F57" s="144">
        <f>SUM(F55:F56)</f>
        <v>2857</v>
      </c>
      <c r="G57" s="144">
        <f>SUM(G55:G56)</f>
        <v>221</v>
      </c>
      <c r="H57" s="145">
        <f t="shared" si="1"/>
        <v>7.735386769338468</v>
      </c>
      <c r="I57" s="146">
        <f t="shared" si="2"/>
        <v>161</v>
      </c>
      <c r="J57" s="145">
        <f t="shared" si="25"/>
        <v>72.85067873303167</v>
      </c>
      <c r="K57" s="147">
        <f aca="true" t="shared" si="30" ref="K57:Q57">SUM(K55:K56)</f>
        <v>39</v>
      </c>
      <c r="L57" s="147">
        <f t="shared" si="30"/>
        <v>3</v>
      </c>
      <c r="M57" s="147">
        <f t="shared" si="30"/>
        <v>1</v>
      </c>
      <c r="N57" s="147">
        <f t="shared" si="30"/>
        <v>118</v>
      </c>
      <c r="O57" s="147">
        <f t="shared" si="30"/>
        <v>0</v>
      </c>
      <c r="P57" s="148">
        <f t="shared" si="8"/>
        <v>0</v>
      </c>
      <c r="Q57" s="149">
        <f t="shared" si="30"/>
        <v>60</v>
      </c>
      <c r="R57" s="150">
        <f t="shared" si="9"/>
        <v>27.149321266968325</v>
      </c>
      <c r="S57" s="143">
        <f t="shared" si="10"/>
        <v>27.149321266968325</v>
      </c>
      <c r="T57" s="151">
        <f t="shared" si="5"/>
        <v>0.10500525026251313</v>
      </c>
      <c r="U57" s="147">
        <f>SUM(U55:U56)</f>
        <v>3</v>
      </c>
      <c r="V57" s="152">
        <f t="shared" si="6"/>
        <v>0.10500525026251313</v>
      </c>
      <c r="W57" s="148">
        <f t="shared" si="11"/>
        <v>1.3574660633484164</v>
      </c>
      <c r="X57" s="147">
        <f>SUM(X55:X56)</f>
        <v>321</v>
      </c>
      <c r="Y57" s="153">
        <f t="shared" si="7"/>
        <v>11.235561778088904</v>
      </c>
    </row>
    <row r="58" spans="1:25" ht="9.75" customHeight="1">
      <c r="A58" s="292" t="s">
        <v>68</v>
      </c>
      <c r="B58" s="129" t="s">
        <v>49</v>
      </c>
      <c r="C58" s="130">
        <v>13016</v>
      </c>
      <c r="D58" s="130">
        <v>5097</v>
      </c>
      <c r="E58" s="131">
        <f t="shared" si="0"/>
        <v>39.159496004917024</v>
      </c>
      <c r="F58" s="132">
        <v>1011</v>
      </c>
      <c r="G58" s="132">
        <v>65</v>
      </c>
      <c r="H58" s="133">
        <f t="shared" si="1"/>
        <v>6.429277942631058</v>
      </c>
      <c r="I58" s="134">
        <f aca="true" t="shared" si="31" ref="I58:I69">SUM(K58:N58)</f>
        <v>32</v>
      </c>
      <c r="J58" s="133">
        <f t="shared" si="25"/>
        <v>49.23076923076923</v>
      </c>
      <c r="K58" s="132">
        <v>8</v>
      </c>
      <c r="L58" s="132">
        <v>1</v>
      </c>
      <c r="M58" s="132">
        <v>0</v>
      </c>
      <c r="N58" s="132">
        <v>23</v>
      </c>
      <c r="O58" s="132">
        <v>0</v>
      </c>
      <c r="P58" s="135">
        <f t="shared" si="8"/>
        <v>0</v>
      </c>
      <c r="Q58" s="136">
        <v>33</v>
      </c>
      <c r="R58" s="137">
        <f t="shared" si="9"/>
        <v>50.76923076923077</v>
      </c>
      <c r="S58" s="131">
        <f t="shared" si="10"/>
        <v>50.76923076923077</v>
      </c>
      <c r="T58" s="138">
        <f t="shared" si="5"/>
        <v>0.09891196834817012</v>
      </c>
      <c r="U58" s="132">
        <v>1</v>
      </c>
      <c r="V58" s="139">
        <f t="shared" si="6"/>
        <v>0.09891196834817012</v>
      </c>
      <c r="W58" s="101">
        <f t="shared" si="11"/>
        <v>1.5384615384615385</v>
      </c>
      <c r="X58" s="132">
        <v>110</v>
      </c>
      <c r="Y58" s="140">
        <f t="shared" si="7"/>
        <v>10.880316518298715</v>
      </c>
    </row>
    <row r="59" spans="1:25" ht="9.75" customHeight="1">
      <c r="A59" s="282"/>
      <c r="B59" s="89" t="s">
        <v>50</v>
      </c>
      <c r="C59" s="90">
        <v>15304</v>
      </c>
      <c r="D59" s="90">
        <v>5994</v>
      </c>
      <c r="E59" s="91">
        <f t="shared" si="0"/>
        <v>39.1662310507057</v>
      </c>
      <c r="F59" s="92">
        <v>1592</v>
      </c>
      <c r="G59" s="92">
        <v>87</v>
      </c>
      <c r="H59" s="93">
        <f t="shared" si="1"/>
        <v>5.464824120603015</v>
      </c>
      <c r="I59" s="94">
        <f t="shared" si="31"/>
        <v>40</v>
      </c>
      <c r="J59" s="93">
        <f t="shared" si="25"/>
        <v>45.97701149425287</v>
      </c>
      <c r="K59" s="92">
        <v>13</v>
      </c>
      <c r="L59" s="92">
        <v>2</v>
      </c>
      <c r="M59" s="92">
        <v>0</v>
      </c>
      <c r="N59" s="92">
        <v>25</v>
      </c>
      <c r="O59" s="92">
        <v>0</v>
      </c>
      <c r="P59" s="95">
        <f t="shared" si="8"/>
        <v>0</v>
      </c>
      <c r="Q59" s="96">
        <v>47</v>
      </c>
      <c r="R59" s="97">
        <f t="shared" si="9"/>
        <v>54.02298850574713</v>
      </c>
      <c r="S59" s="98">
        <f t="shared" si="10"/>
        <v>54.02298850574713</v>
      </c>
      <c r="T59" s="99">
        <f t="shared" si="5"/>
        <v>0.12562814070351758</v>
      </c>
      <c r="U59" s="92">
        <v>2</v>
      </c>
      <c r="V59" s="100">
        <f t="shared" si="6"/>
        <v>0.12562814070351758</v>
      </c>
      <c r="W59" s="264">
        <f t="shared" si="11"/>
        <v>2.2988505747126435</v>
      </c>
      <c r="X59" s="92">
        <v>189</v>
      </c>
      <c r="Y59" s="102">
        <f t="shared" si="7"/>
        <v>11.871859296482413</v>
      </c>
    </row>
    <row r="60" spans="1:25" ht="9.75" customHeight="1">
      <c r="A60" s="283"/>
      <c r="B60" s="141" t="s">
        <v>51</v>
      </c>
      <c r="C60" s="142">
        <f>SUM(C58:C59)</f>
        <v>28320</v>
      </c>
      <c r="D60" s="142">
        <f>SUM(D58:D59)</f>
        <v>11091</v>
      </c>
      <c r="E60" s="143">
        <f t="shared" si="0"/>
        <v>39.16313559322034</v>
      </c>
      <c r="F60" s="144">
        <f>SUM(F58:F59)</f>
        <v>2603</v>
      </c>
      <c r="G60" s="144">
        <f>SUM(G58:G59)</f>
        <v>152</v>
      </c>
      <c r="H60" s="145">
        <f t="shared" si="1"/>
        <v>5.839416058394161</v>
      </c>
      <c r="I60" s="146">
        <f t="shared" si="31"/>
        <v>72</v>
      </c>
      <c r="J60" s="145">
        <f t="shared" si="25"/>
        <v>47.368421052631575</v>
      </c>
      <c r="K60" s="147">
        <f aca="true" t="shared" si="32" ref="K60:Q60">SUM(K58:K59)</f>
        <v>21</v>
      </c>
      <c r="L60" s="147">
        <f t="shared" si="32"/>
        <v>3</v>
      </c>
      <c r="M60" s="147">
        <f t="shared" si="32"/>
        <v>0</v>
      </c>
      <c r="N60" s="147">
        <f t="shared" si="32"/>
        <v>48</v>
      </c>
      <c r="O60" s="147">
        <f t="shared" si="32"/>
        <v>0</v>
      </c>
      <c r="P60" s="148">
        <f t="shared" si="8"/>
        <v>0</v>
      </c>
      <c r="Q60" s="149">
        <f t="shared" si="32"/>
        <v>80</v>
      </c>
      <c r="R60" s="150">
        <f t="shared" si="9"/>
        <v>52.63157894736842</v>
      </c>
      <c r="S60" s="143">
        <f t="shared" si="10"/>
        <v>52.63157894736842</v>
      </c>
      <c r="T60" s="151">
        <f t="shared" si="5"/>
        <v>0.11525163273146369</v>
      </c>
      <c r="U60" s="147">
        <f>SUM(U58:U59)</f>
        <v>3</v>
      </c>
      <c r="V60" s="152">
        <f t="shared" si="6"/>
        <v>0.11525163273146369</v>
      </c>
      <c r="W60" s="148">
        <f t="shared" si="11"/>
        <v>1.9736842105263157</v>
      </c>
      <c r="X60" s="147">
        <f>SUM(X58:X59)</f>
        <v>299</v>
      </c>
      <c r="Y60" s="153">
        <f t="shared" si="7"/>
        <v>11.486746062235882</v>
      </c>
    </row>
    <row r="61" spans="1:25" ht="9.75" customHeight="1">
      <c r="A61" s="292" t="s">
        <v>69</v>
      </c>
      <c r="B61" s="129" t="s">
        <v>49</v>
      </c>
      <c r="C61" s="130">
        <v>10465</v>
      </c>
      <c r="D61" s="130">
        <v>4537</v>
      </c>
      <c r="E61" s="131">
        <f t="shared" si="0"/>
        <v>43.35403726708075</v>
      </c>
      <c r="F61" s="132">
        <v>843</v>
      </c>
      <c r="G61" s="132">
        <v>78</v>
      </c>
      <c r="H61" s="133">
        <f t="shared" si="1"/>
        <v>9.252669039145907</v>
      </c>
      <c r="I61" s="134">
        <f t="shared" si="31"/>
        <v>64</v>
      </c>
      <c r="J61" s="133">
        <f t="shared" si="25"/>
        <v>82.05128205128204</v>
      </c>
      <c r="K61" s="132">
        <v>11</v>
      </c>
      <c r="L61" s="132">
        <v>0</v>
      </c>
      <c r="M61" s="132">
        <v>0</v>
      </c>
      <c r="N61" s="132">
        <v>53</v>
      </c>
      <c r="O61" s="132">
        <v>6</v>
      </c>
      <c r="P61" s="135">
        <f t="shared" si="8"/>
        <v>7.6923076923076925</v>
      </c>
      <c r="Q61" s="136">
        <v>8</v>
      </c>
      <c r="R61" s="137">
        <f t="shared" si="9"/>
        <v>10.256410256410255</v>
      </c>
      <c r="S61" s="131">
        <f t="shared" si="10"/>
        <v>17.94871794871795</v>
      </c>
      <c r="T61" s="138">
        <f t="shared" si="5"/>
        <v>0</v>
      </c>
      <c r="U61" s="132">
        <v>0</v>
      </c>
      <c r="V61" s="139">
        <f t="shared" si="6"/>
        <v>0</v>
      </c>
      <c r="W61" s="101">
        <f t="shared" si="11"/>
        <v>0</v>
      </c>
      <c r="X61" s="132">
        <v>91</v>
      </c>
      <c r="Y61" s="140">
        <f t="shared" si="7"/>
        <v>10.794780545670225</v>
      </c>
    </row>
    <row r="62" spans="1:25" ht="9.75" customHeight="1">
      <c r="A62" s="282"/>
      <c r="B62" s="89" t="s">
        <v>50</v>
      </c>
      <c r="C62" s="90">
        <v>12130</v>
      </c>
      <c r="D62" s="90">
        <v>7545</v>
      </c>
      <c r="E62" s="91">
        <f t="shared" si="0"/>
        <v>62.20115416323166</v>
      </c>
      <c r="F62" s="92">
        <v>1148</v>
      </c>
      <c r="G62" s="92">
        <v>81</v>
      </c>
      <c r="H62" s="93">
        <f t="shared" si="1"/>
        <v>7.055749128919861</v>
      </c>
      <c r="I62" s="94">
        <f t="shared" si="31"/>
        <v>67</v>
      </c>
      <c r="J62" s="93">
        <f t="shared" si="25"/>
        <v>82.71604938271605</v>
      </c>
      <c r="K62" s="92">
        <v>26</v>
      </c>
      <c r="L62" s="92">
        <v>1</v>
      </c>
      <c r="M62" s="92">
        <v>0</v>
      </c>
      <c r="N62" s="92">
        <v>40</v>
      </c>
      <c r="O62" s="92">
        <v>4</v>
      </c>
      <c r="P62" s="95">
        <f t="shared" si="8"/>
        <v>4.938271604938271</v>
      </c>
      <c r="Q62" s="96">
        <v>10</v>
      </c>
      <c r="R62" s="97">
        <f t="shared" si="9"/>
        <v>12.345679012345679</v>
      </c>
      <c r="S62" s="98">
        <f t="shared" si="10"/>
        <v>17.28395061728395</v>
      </c>
      <c r="T62" s="99">
        <f t="shared" si="5"/>
        <v>0.08710801393728224</v>
      </c>
      <c r="U62" s="92">
        <v>0</v>
      </c>
      <c r="V62" s="100">
        <f t="shared" si="6"/>
        <v>0</v>
      </c>
      <c r="W62" s="264">
        <f t="shared" si="11"/>
        <v>1.2345679012345678</v>
      </c>
      <c r="X62" s="92">
        <v>106</v>
      </c>
      <c r="Y62" s="102">
        <f t="shared" si="7"/>
        <v>9.233449477351916</v>
      </c>
    </row>
    <row r="63" spans="1:25" ht="9.75" customHeight="1">
      <c r="A63" s="283"/>
      <c r="B63" s="141" t="s">
        <v>51</v>
      </c>
      <c r="C63" s="142">
        <f>SUM(C61:C62)</f>
        <v>22595</v>
      </c>
      <c r="D63" s="142">
        <f>SUM(D61:D62)</f>
        <v>12082</v>
      </c>
      <c r="E63" s="143">
        <f t="shared" si="0"/>
        <v>53.47200708121266</v>
      </c>
      <c r="F63" s="144">
        <f>SUM(F61:F62)</f>
        <v>1991</v>
      </c>
      <c r="G63" s="144">
        <f>SUM(G61:G62)</f>
        <v>159</v>
      </c>
      <c r="H63" s="145">
        <f t="shared" si="1"/>
        <v>7.985936715218483</v>
      </c>
      <c r="I63" s="146">
        <f t="shared" si="31"/>
        <v>131</v>
      </c>
      <c r="J63" s="145">
        <f t="shared" si="25"/>
        <v>82.38993710691824</v>
      </c>
      <c r="K63" s="147">
        <f aca="true" t="shared" si="33" ref="K63:Q63">SUM(K61:K62)</f>
        <v>37</v>
      </c>
      <c r="L63" s="147">
        <f t="shared" si="33"/>
        <v>1</v>
      </c>
      <c r="M63" s="147">
        <f t="shared" si="33"/>
        <v>0</v>
      </c>
      <c r="N63" s="147">
        <f t="shared" si="33"/>
        <v>93</v>
      </c>
      <c r="O63" s="147">
        <f t="shared" si="33"/>
        <v>10</v>
      </c>
      <c r="P63" s="148">
        <f t="shared" si="8"/>
        <v>6.289308176100629</v>
      </c>
      <c r="Q63" s="149">
        <f t="shared" si="33"/>
        <v>18</v>
      </c>
      <c r="R63" s="150">
        <f t="shared" si="9"/>
        <v>11.320754716981133</v>
      </c>
      <c r="S63" s="143">
        <f t="shared" si="10"/>
        <v>17.61006289308176</v>
      </c>
      <c r="T63" s="151">
        <f t="shared" si="5"/>
        <v>0.05022601707684581</v>
      </c>
      <c r="U63" s="147">
        <f>SUM(U61:U62)</f>
        <v>0</v>
      </c>
      <c r="V63" s="152">
        <f t="shared" si="6"/>
        <v>0</v>
      </c>
      <c r="W63" s="148">
        <f t="shared" si="11"/>
        <v>0.628930817610063</v>
      </c>
      <c r="X63" s="147">
        <f>SUM(X61:X62)</f>
        <v>197</v>
      </c>
      <c r="Y63" s="153">
        <f t="shared" si="7"/>
        <v>9.894525364138623</v>
      </c>
    </row>
    <row r="64" spans="1:25" ht="9.75" customHeight="1">
      <c r="A64" s="292" t="s">
        <v>70</v>
      </c>
      <c r="B64" s="129" t="s">
        <v>49</v>
      </c>
      <c r="C64" s="130">
        <v>2981</v>
      </c>
      <c r="D64" s="130">
        <v>774</v>
      </c>
      <c r="E64" s="131">
        <f t="shared" si="0"/>
        <v>25.964441462596444</v>
      </c>
      <c r="F64" s="132">
        <v>399</v>
      </c>
      <c r="G64" s="132">
        <v>35</v>
      </c>
      <c r="H64" s="133">
        <f t="shared" si="1"/>
        <v>8.771929824561402</v>
      </c>
      <c r="I64" s="134">
        <f t="shared" si="31"/>
        <v>23</v>
      </c>
      <c r="J64" s="133">
        <f t="shared" si="25"/>
        <v>65.71428571428571</v>
      </c>
      <c r="K64" s="132">
        <v>12</v>
      </c>
      <c r="L64" s="132">
        <v>0</v>
      </c>
      <c r="M64" s="132">
        <v>0</v>
      </c>
      <c r="N64" s="132">
        <v>11</v>
      </c>
      <c r="O64" s="132">
        <v>0</v>
      </c>
      <c r="P64" s="135">
        <f t="shared" si="8"/>
        <v>0</v>
      </c>
      <c r="Q64" s="136">
        <v>12</v>
      </c>
      <c r="R64" s="137">
        <f t="shared" si="9"/>
        <v>34.285714285714285</v>
      </c>
      <c r="S64" s="131">
        <f t="shared" si="10"/>
        <v>34.285714285714285</v>
      </c>
      <c r="T64" s="138">
        <f t="shared" si="5"/>
        <v>0</v>
      </c>
      <c r="U64" s="132">
        <v>0</v>
      </c>
      <c r="V64" s="139">
        <f>U64/F64*100</f>
        <v>0</v>
      </c>
      <c r="W64" s="101">
        <f t="shared" si="11"/>
        <v>0</v>
      </c>
      <c r="X64" s="132">
        <v>56</v>
      </c>
      <c r="Y64" s="140">
        <f t="shared" si="7"/>
        <v>14.035087719298245</v>
      </c>
    </row>
    <row r="65" spans="1:25" ht="9.75" customHeight="1">
      <c r="A65" s="282"/>
      <c r="B65" s="89" t="s">
        <v>50</v>
      </c>
      <c r="C65" s="90">
        <v>3435</v>
      </c>
      <c r="D65" s="90">
        <v>1134</v>
      </c>
      <c r="E65" s="91">
        <f t="shared" si="0"/>
        <v>33.01310043668123</v>
      </c>
      <c r="F65" s="92">
        <v>634</v>
      </c>
      <c r="G65" s="92">
        <v>32</v>
      </c>
      <c r="H65" s="93">
        <f t="shared" si="1"/>
        <v>5.047318611987381</v>
      </c>
      <c r="I65" s="94">
        <f t="shared" si="31"/>
        <v>23</v>
      </c>
      <c r="J65" s="93">
        <f t="shared" si="25"/>
        <v>71.875</v>
      </c>
      <c r="K65" s="92">
        <v>7</v>
      </c>
      <c r="L65" s="92">
        <v>0</v>
      </c>
      <c r="M65" s="92">
        <v>1</v>
      </c>
      <c r="N65" s="92">
        <v>15</v>
      </c>
      <c r="O65" s="92">
        <v>0</v>
      </c>
      <c r="P65" s="95">
        <f t="shared" si="8"/>
        <v>0</v>
      </c>
      <c r="Q65" s="96">
        <v>9</v>
      </c>
      <c r="R65" s="97">
        <f t="shared" si="9"/>
        <v>28.125</v>
      </c>
      <c r="S65" s="98">
        <f t="shared" si="10"/>
        <v>28.125</v>
      </c>
      <c r="T65" s="99">
        <f t="shared" si="5"/>
        <v>0</v>
      </c>
      <c r="U65" s="92">
        <v>0</v>
      </c>
      <c r="V65" s="100">
        <f t="shared" si="6"/>
        <v>0</v>
      </c>
      <c r="W65" s="264">
        <f t="shared" si="11"/>
        <v>0</v>
      </c>
      <c r="X65" s="92">
        <v>76</v>
      </c>
      <c r="Y65" s="102">
        <f t="shared" si="7"/>
        <v>11.987381703470032</v>
      </c>
    </row>
    <row r="66" spans="1:25" ht="9.75" customHeight="1">
      <c r="A66" s="283"/>
      <c r="B66" s="141" t="s">
        <v>51</v>
      </c>
      <c r="C66" s="142">
        <f>SUM(C64:C65)</f>
        <v>6416</v>
      </c>
      <c r="D66" s="142">
        <f>SUM(D64:D65)</f>
        <v>1908</v>
      </c>
      <c r="E66" s="143">
        <f t="shared" si="0"/>
        <v>29.73815461346633</v>
      </c>
      <c r="F66" s="144">
        <f>SUM(F64:F65)</f>
        <v>1033</v>
      </c>
      <c r="G66" s="144">
        <f>SUM(G64:G65)</f>
        <v>67</v>
      </c>
      <c r="H66" s="145">
        <f t="shared" si="1"/>
        <v>6.485963213939981</v>
      </c>
      <c r="I66" s="146">
        <f t="shared" si="31"/>
        <v>46</v>
      </c>
      <c r="J66" s="145">
        <f t="shared" si="25"/>
        <v>68.65671641791045</v>
      </c>
      <c r="K66" s="147">
        <f aca="true" t="shared" si="34" ref="K66:Q66">SUM(K64:K65)</f>
        <v>19</v>
      </c>
      <c r="L66" s="147">
        <f t="shared" si="34"/>
        <v>0</v>
      </c>
      <c r="M66" s="147">
        <f t="shared" si="34"/>
        <v>1</v>
      </c>
      <c r="N66" s="147">
        <f t="shared" si="34"/>
        <v>26</v>
      </c>
      <c r="O66" s="147">
        <f t="shared" si="34"/>
        <v>0</v>
      </c>
      <c r="P66" s="148">
        <f t="shared" si="8"/>
        <v>0</v>
      </c>
      <c r="Q66" s="149">
        <f t="shared" si="34"/>
        <v>21</v>
      </c>
      <c r="R66" s="150">
        <f t="shared" si="9"/>
        <v>31.343283582089555</v>
      </c>
      <c r="S66" s="143">
        <f t="shared" si="10"/>
        <v>31.343283582089555</v>
      </c>
      <c r="T66" s="151">
        <f t="shared" si="5"/>
        <v>0</v>
      </c>
      <c r="U66" s="147">
        <f>SUM(U64:U65)</f>
        <v>0</v>
      </c>
      <c r="V66" s="152">
        <f t="shared" si="6"/>
        <v>0</v>
      </c>
      <c r="W66" s="148">
        <f t="shared" si="11"/>
        <v>0</v>
      </c>
      <c r="X66" s="147">
        <f>SUM(X64:X65)</f>
        <v>132</v>
      </c>
      <c r="Y66" s="153">
        <f t="shared" si="7"/>
        <v>12.778315585672798</v>
      </c>
    </row>
    <row r="67" spans="1:25" ht="9.75" customHeight="1">
      <c r="A67" s="292" t="s">
        <v>71</v>
      </c>
      <c r="B67" s="129" t="s">
        <v>49</v>
      </c>
      <c r="C67" s="130">
        <v>4587</v>
      </c>
      <c r="D67" s="130">
        <v>1987</v>
      </c>
      <c r="E67" s="131">
        <f t="shared" si="0"/>
        <v>43.31807281447569</v>
      </c>
      <c r="F67" s="132">
        <v>711</v>
      </c>
      <c r="G67" s="132">
        <v>52</v>
      </c>
      <c r="H67" s="133">
        <f t="shared" si="1"/>
        <v>7.313642756680731</v>
      </c>
      <c r="I67" s="134">
        <f t="shared" si="31"/>
        <v>36</v>
      </c>
      <c r="J67" s="133">
        <f t="shared" si="25"/>
        <v>69.23076923076923</v>
      </c>
      <c r="K67" s="132">
        <v>10</v>
      </c>
      <c r="L67" s="132">
        <v>2</v>
      </c>
      <c r="M67" s="132">
        <v>0</v>
      </c>
      <c r="N67" s="132">
        <v>24</v>
      </c>
      <c r="O67" s="132">
        <v>0</v>
      </c>
      <c r="P67" s="135">
        <f t="shared" si="8"/>
        <v>0</v>
      </c>
      <c r="Q67" s="136">
        <v>16</v>
      </c>
      <c r="R67" s="137">
        <f t="shared" si="9"/>
        <v>30.76923076923077</v>
      </c>
      <c r="S67" s="131">
        <f t="shared" si="10"/>
        <v>30.76923076923077</v>
      </c>
      <c r="T67" s="138">
        <f t="shared" si="5"/>
        <v>0.2812939521800281</v>
      </c>
      <c r="U67" s="132">
        <v>1</v>
      </c>
      <c r="V67" s="139">
        <f t="shared" si="6"/>
        <v>0.14064697609001406</v>
      </c>
      <c r="W67" s="101">
        <f t="shared" si="11"/>
        <v>3.8461538461538463</v>
      </c>
      <c r="X67" s="132">
        <v>96</v>
      </c>
      <c r="Y67" s="140">
        <f t="shared" si="7"/>
        <v>13.502109704641349</v>
      </c>
    </row>
    <row r="68" spans="1:25" ht="9.75" customHeight="1">
      <c r="A68" s="282"/>
      <c r="B68" s="89" t="s">
        <v>50</v>
      </c>
      <c r="C68" s="90">
        <v>5515</v>
      </c>
      <c r="D68" s="90">
        <v>3370</v>
      </c>
      <c r="E68" s="91">
        <f t="shared" si="0"/>
        <v>61.106074342701724</v>
      </c>
      <c r="F68" s="92">
        <v>986</v>
      </c>
      <c r="G68" s="92">
        <v>61</v>
      </c>
      <c r="H68" s="93">
        <f t="shared" si="1"/>
        <v>6.186612576064909</v>
      </c>
      <c r="I68" s="94">
        <f t="shared" si="31"/>
        <v>40</v>
      </c>
      <c r="J68" s="93">
        <f t="shared" si="25"/>
        <v>65.57377049180327</v>
      </c>
      <c r="K68" s="92">
        <v>13</v>
      </c>
      <c r="L68" s="92">
        <v>1</v>
      </c>
      <c r="M68" s="92">
        <v>0</v>
      </c>
      <c r="N68" s="92">
        <v>26</v>
      </c>
      <c r="O68" s="92">
        <v>0</v>
      </c>
      <c r="P68" s="95">
        <f t="shared" si="8"/>
        <v>0</v>
      </c>
      <c r="Q68" s="96">
        <v>21</v>
      </c>
      <c r="R68" s="97">
        <f t="shared" si="9"/>
        <v>34.42622950819672</v>
      </c>
      <c r="S68" s="98">
        <f t="shared" si="10"/>
        <v>34.42622950819672</v>
      </c>
      <c r="T68" s="99">
        <f t="shared" si="5"/>
        <v>0.10141987829614604</v>
      </c>
      <c r="U68" s="92">
        <v>1</v>
      </c>
      <c r="V68" s="100">
        <f t="shared" si="6"/>
        <v>0.10141987829614604</v>
      </c>
      <c r="W68" s="264">
        <f t="shared" si="11"/>
        <v>1.639344262295082</v>
      </c>
      <c r="X68" s="92">
        <v>121</v>
      </c>
      <c r="Y68" s="102">
        <f t="shared" si="7"/>
        <v>12.271805273833673</v>
      </c>
    </row>
    <row r="69" spans="1:25" ht="9.75" customHeight="1" thickBot="1">
      <c r="A69" s="288"/>
      <c r="B69" s="103" t="s">
        <v>51</v>
      </c>
      <c r="C69" s="104">
        <f>SUM(C67:C68)</f>
        <v>10102</v>
      </c>
      <c r="D69" s="104">
        <f>SUM(D67:D68)</f>
        <v>5357</v>
      </c>
      <c r="E69" s="105">
        <f t="shared" si="0"/>
        <v>53.02910314789151</v>
      </c>
      <c r="F69" s="106">
        <f>SUM(F67:F68)</f>
        <v>1697</v>
      </c>
      <c r="G69" s="106">
        <f>SUM(G67:G68)</f>
        <v>113</v>
      </c>
      <c r="H69" s="107">
        <f t="shared" si="1"/>
        <v>6.658809664113141</v>
      </c>
      <c r="I69" s="108">
        <f t="shared" si="31"/>
        <v>76</v>
      </c>
      <c r="J69" s="107">
        <f t="shared" si="25"/>
        <v>67.2566371681416</v>
      </c>
      <c r="K69" s="109">
        <f aca="true" t="shared" si="35" ref="K69:Q69">SUM(K67:K68)</f>
        <v>23</v>
      </c>
      <c r="L69" s="109">
        <f t="shared" si="35"/>
        <v>3</v>
      </c>
      <c r="M69" s="109">
        <f t="shared" si="35"/>
        <v>0</v>
      </c>
      <c r="N69" s="109">
        <f t="shared" si="35"/>
        <v>50</v>
      </c>
      <c r="O69" s="109">
        <f t="shared" si="35"/>
        <v>0</v>
      </c>
      <c r="P69" s="110">
        <f t="shared" si="8"/>
        <v>0</v>
      </c>
      <c r="Q69" s="111">
        <f t="shared" si="35"/>
        <v>37</v>
      </c>
      <c r="R69" s="112">
        <f t="shared" si="9"/>
        <v>32.743362831858406</v>
      </c>
      <c r="S69" s="105">
        <f t="shared" si="10"/>
        <v>32.743362831858406</v>
      </c>
      <c r="T69" s="113">
        <f t="shared" si="5"/>
        <v>0.1767825574543312</v>
      </c>
      <c r="U69" s="109">
        <f>SUM(U67:U68)</f>
        <v>2</v>
      </c>
      <c r="V69" s="114">
        <f t="shared" si="6"/>
        <v>0.11785503830288745</v>
      </c>
      <c r="W69" s="123">
        <f t="shared" si="11"/>
        <v>2.6548672566371683</v>
      </c>
      <c r="X69" s="109">
        <f>SUM(X67:X68)</f>
        <v>217</v>
      </c>
      <c r="Y69" s="115">
        <f t="shared" si="7"/>
        <v>12.78727165586329</v>
      </c>
    </row>
    <row r="70" spans="1:25" ht="9.75" customHeight="1">
      <c r="A70" s="275" t="s">
        <v>72</v>
      </c>
      <c r="B70" s="37" t="s">
        <v>49</v>
      </c>
      <c r="C70" s="38">
        <f>SUM(C55,C58,,C61,C64,C67,)</f>
        <v>46756</v>
      </c>
      <c r="D70" s="38">
        <f>SUM(D55,D58,,D61,D64,D67,)</f>
        <v>19716</v>
      </c>
      <c r="E70" s="39">
        <f t="shared" si="0"/>
        <v>42.1678501154932</v>
      </c>
      <c r="F70" s="40">
        <f>SUM(F55,F58,,F61,F64,F67,)</f>
        <v>4103</v>
      </c>
      <c r="G70" s="40">
        <f>SUM(G55,G58,,G61,G64,G67,)</f>
        <v>332</v>
      </c>
      <c r="H70" s="41">
        <f t="shared" si="1"/>
        <v>8.091640263222033</v>
      </c>
      <c r="I70" s="42">
        <f aca="true" t="shared" si="36" ref="I70:I120">SUM(K70:N70)</f>
        <v>225</v>
      </c>
      <c r="J70" s="41">
        <f t="shared" si="25"/>
        <v>67.7710843373494</v>
      </c>
      <c r="K70" s="40">
        <f aca="true" t="shared" si="37" ref="K70:Q71">SUM(K55,K58,,K61,K64,K67,)</f>
        <v>56</v>
      </c>
      <c r="L70" s="40">
        <f t="shared" si="37"/>
        <v>5</v>
      </c>
      <c r="M70" s="40">
        <f t="shared" si="37"/>
        <v>0</v>
      </c>
      <c r="N70" s="40">
        <f t="shared" si="37"/>
        <v>164</v>
      </c>
      <c r="O70" s="40">
        <f t="shared" si="37"/>
        <v>6</v>
      </c>
      <c r="P70" s="44">
        <f t="shared" si="8"/>
        <v>1.8072289156626504</v>
      </c>
      <c r="Q70" s="45">
        <f t="shared" si="37"/>
        <v>101</v>
      </c>
      <c r="R70" s="46">
        <f t="shared" si="9"/>
        <v>30.42168674698795</v>
      </c>
      <c r="S70" s="39">
        <f t="shared" si="10"/>
        <v>32.22891566265061</v>
      </c>
      <c r="T70" s="47">
        <f t="shared" si="5"/>
        <v>0.12186205215695832</v>
      </c>
      <c r="U70" s="40">
        <f>SUM(U55,U58,,U61,U64,U67,)</f>
        <v>4</v>
      </c>
      <c r="V70" s="48">
        <f t="shared" si="6"/>
        <v>0.09748964172556666</v>
      </c>
      <c r="W70" s="44">
        <f t="shared" si="11"/>
        <v>1.5060240963855422</v>
      </c>
      <c r="X70" s="40">
        <f>SUM(X55,X58,,X61,X64,X67,)</f>
        <v>497</v>
      </c>
      <c r="Y70" s="49">
        <f t="shared" si="7"/>
        <v>12.113087984401657</v>
      </c>
    </row>
    <row r="71" spans="1:25" ht="9.75" customHeight="1">
      <c r="A71" s="276"/>
      <c r="B71" s="50" t="s">
        <v>50</v>
      </c>
      <c r="C71" s="51">
        <f>SUM(C56,C59,,C62,C65,C68,)</f>
        <v>55086</v>
      </c>
      <c r="D71" s="51">
        <f>SUM(D56,D59,,D62,D65,D68,)</f>
        <v>30632</v>
      </c>
      <c r="E71" s="52">
        <f aca="true" t="shared" si="38" ref="E71:E120">D71/C71*100</f>
        <v>55.60759539628943</v>
      </c>
      <c r="F71" s="53">
        <f>SUM(F56,F59,,F62,F65,F68,)</f>
        <v>6078</v>
      </c>
      <c r="G71" s="53">
        <f>SUM(G56,G59,,G62,G65,G68,)</f>
        <v>380</v>
      </c>
      <c r="H71" s="54">
        <f aca="true" t="shared" si="39" ref="H71:H123">G71/F71*100</f>
        <v>6.252056597564988</v>
      </c>
      <c r="I71" s="55">
        <f t="shared" si="36"/>
        <v>261</v>
      </c>
      <c r="J71" s="54">
        <f t="shared" si="25"/>
        <v>68.6842105263158</v>
      </c>
      <c r="K71" s="53">
        <f t="shared" si="37"/>
        <v>83</v>
      </c>
      <c r="L71" s="53">
        <f t="shared" si="37"/>
        <v>5</v>
      </c>
      <c r="M71" s="53">
        <f t="shared" si="37"/>
        <v>2</v>
      </c>
      <c r="N71" s="53">
        <f t="shared" si="37"/>
        <v>171</v>
      </c>
      <c r="O71" s="53">
        <f t="shared" si="37"/>
        <v>4</v>
      </c>
      <c r="P71" s="56">
        <f t="shared" si="8"/>
        <v>1.0526315789473684</v>
      </c>
      <c r="Q71" s="57">
        <f t="shared" si="37"/>
        <v>115</v>
      </c>
      <c r="R71" s="58">
        <f t="shared" si="9"/>
        <v>30.263157894736842</v>
      </c>
      <c r="S71" s="59">
        <f t="shared" si="10"/>
        <v>31.31578947368421</v>
      </c>
      <c r="T71" s="60">
        <f aca="true" t="shared" si="40" ref="T71:T123">L71/F71*100</f>
        <v>0.08226390259953932</v>
      </c>
      <c r="U71" s="53">
        <f>SUM(U56,U59,,U62,U65,U68,)</f>
        <v>4</v>
      </c>
      <c r="V71" s="61">
        <f aca="true" t="shared" si="41" ref="V71:V123">U71/F71*100</f>
        <v>0.06581112207963145</v>
      </c>
      <c r="W71" s="263">
        <f t="shared" si="11"/>
        <v>1.3157894736842104</v>
      </c>
      <c r="X71" s="53">
        <f>SUM(X56,X59,,X62,X65,X68,)</f>
        <v>669</v>
      </c>
      <c r="Y71" s="63">
        <f aca="true" t="shared" si="42" ref="Y71:Y123">X71/F71*100</f>
        <v>11.006910167818361</v>
      </c>
    </row>
    <row r="72" spans="1:25" ht="9.75" customHeight="1" thickBot="1">
      <c r="A72" s="277"/>
      <c r="B72" s="64" t="s">
        <v>51</v>
      </c>
      <c r="C72" s="65">
        <f>SUM(C70:C71)</f>
        <v>101842</v>
      </c>
      <c r="D72" s="65">
        <f>SUM(D70:D71)</f>
        <v>50348</v>
      </c>
      <c r="E72" s="66">
        <f t="shared" si="38"/>
        <v>49.43736375954911</v>
      </c>
      <c r="F72" s="67">
        <f>SUM(F70:F71)</f>
        <v>10181</v>
      </c>
      <c r="G72" s="67">
        <f>SUM(G70:G71)</f>
        <v>712</v>
      </c>
      <c r="H72" s="68">
        <f t="shared" si="39"/>
        <v>6.99341911403595</v>
      </c>
      <c r="I72" s="69">
        <f t="shared" si="36"/>
        <v>486</v>
      </c>
      <c r="J72" s="68">
        <f t="shared" si="25"/>
        <v>68.25842696629213</v>
      </c>
      <c r="K72" s="70">
        <f aca="true" t="shared" si="43" ref="K72:Q72">SUM(K70:K71)</f>
        <v>139</v>
      </c>
      <c r="L72" s="70">
        <f t="shared" si="43"/>
        <v>10</v>
      </c>
      <c r="M72" s="70">
        <f t="shared" si="43"/>
        <v>2</v>
      </c>
      <c r="N72" s="70">
        <f t="shared" si="43"/>
        <v>335</v>
      </c>
      <c r="O72" s="70">
        <f t="shared" si="43"/>
        <v>10</v>
      </c>
      <c r="P72" s="71">
        <f aca="true" t="shared" si="44" ref="P72:P123">O72/G72*100</f>
        <v>1.4044943820224718</v>
      </c>
      <c r="Q72" s="72">
        <f t="shared" si="43"/>
        <v>216</v>
      </c>
      <c r="R72" s="73">
        <f aca="true" t="shared" si="45" ref="R72:R123">Q72/G72*100</f>
        <v>30.337078651685395</v>
      </c>
      <c r="S72" s="66">
        <f aca="true" t="shared" si="46" ref="S72:S123">(O72+Q72)/G72*100</f>
        <v>31.741573033707866</v>
      </c>
      <c r="T72" s="74">
        <f t="shared" si="40"/>
        <v>0.09822217856792063</v>
      </c>
      <c r="U72" s="70">
        <f>SUM(U70:U71)</f>
        <v>8</v>
      </c>
      <c r="V72" s="75">
        <f t="shared" si="41"/>
        <v>0.07857774285433651</v>
      </c>
      <c r="W72" s="71">
        <f aca="true" t="shared" si="47" ref="W72:W123">IF(ISERROR(L72/G72),"N/A",L72/G72*100)</f>
        <v>1.4044943820224718</v>
      </c>
      <c r="X72" s="70">
        <f>SUM(X70:X71)</f>
        <v>1166</v>
      </c>
      <c r="Y72" s="76">
        <f t="shared" si="42"/>
        <v>11.452706021019546</v>
      </c>
    </row>
    <row r="73" spans="1:25" ht="9.75" customHeight="1">
      <c r="A73" s="278" t="s">
        <v>73</v>
      </c>
      <c r="B73" s="116" t="s">
        <v>49</v>
      </c>
      <c r="C73" s="159">
        <v>10533</v>
      </c>
      <c r="D73" s="159">
        <v>5126</v>
      </c>
      <c r="E73" s="91">
        <f t="shared" si="38"/>
        <v>48.66609702838697</v>
      </c>
      <c r="F73" s="160">
        <v>1233</v>
      </c>
      <c r="G73" s="160">
        <v>87</v>
      </c>
      <c r="H73" s="93">
        <f t="shared" si="39"/>
        <v>7.0559610705596105</v>
      </c>
      <c r="I73" s="94">
        <f t="shared" si="36"/>
        <v>62</v>
      </c>
      <c r="J73" s="93">
        <f t="shared" si="25"/>
        <v>71.26436781609196</v>
      </c>
      <c r="K73" s="160">
        <v>4</v>
      </c>
      <c r="L73" s="160">
        <v>0</v>
      </c>
      <c r="M73" s="160">
        <v>0</v>
      </c>
      <c r="N73" s="160">
        <v>58</v>
      </c>
      <c r="O73" s="160">
        <v>0</v>
      </c>
      <c r="P73" s="101">
        <f t="shared" si="44"/>
        <v>0</v>
      </c>
      <c r="Q73" s="161">
        <v>25</v>
      </c>
      <c r="R73" s="162">
        <f t="shared" si="45"/>
        <v>28.735632183908045</v>
      </c>
      <c r="S73" s="91">
        <f t="shared" si="46"/>
        <v>28.735632183908045</v>
      </c>
      <c r="T73" s="99">
        <f t="shared" si="40"/>
        <v>0</v>
      </c>
      <c r="U73" s="160">
        <v>0</v>
      </c>
      <c r="V73" s="100">
        <f t="shared" si="41"/>
        <v>0</v>
      </c>
      <c r="W73" s="101">
        <f t="shared" si="47"/>
        <v>0</v>
      </c>
      <c r="X73" s="160">
        <v>203</v>
      </c>
      <c r="Y73" s="102">
        <f t="shared" si="42"/>
        <v>16.463909164639094</v>
      </c>
    </row>
    <row r="74" spans="1:25" ht="9.75" customHeight="1">
      <c r="A74" s="279"/>
      <c r="B74" s="89" t="s">
        <v>50</v>
      </c>
      <c r="C74" s="90">
        <v>12841</v>
      </c>
      <c r="D74" s="90">
        <v>7433</v>
      </c>
      <c r="E74" s="91">
        <f t="shared" si="38"/>
        <v>57.884899929912</v>
      </c>
      <c r="F74" s="92">
        <v>1861</v>
      </c>
      <c r="G74" s="92">
        <v>74</v>
      </c>
      <c r="H74" s="93">
        <f t="shared" si="39"/>
        <v>3.9763567974207414</v>
      </c>
      <c r="I74" s="94">
        <f t="shared" si="36"/>
        <v>57</v>
      </c>
      <c r="J74" s="93">
        <f t="shared" si="25"/>
        <v>77.02702702702703</v>
      </c>
      <c r="K74" s="92">
        <v>12</v>
      </c>
      <c r="L74" s="92">
        <v>3</v>
      </c>
      <c r="M74" s="92">
        <v>0</v>
      </c>
      <c r="N74" s="92">
        <v>42</v>
      </c>
      <c r="O74" s="92">
        <v>0</v>
      </c>
      <c r="P74" s="95">
        <f t="shared" si="44"/>
        <v>0</v>
      </c>
      <c r="Q74" s="96">
        <v>17</v>
      </c>
      <c r="R74" s="97">
        <f t="shared" si="45"/>
        <v>22.972972972972975</v>
      </c>
      <c r="S74" s="98">
        <f t="shared" si="46"/>
        <v>22.972972972972975</v>
      </c>
      <c r="T74" s="99">
        <f t="shared" si="40"/>
        <v>0.16120365394948952</v>
      </c>
      <c r="U74" s="92">
        <v>0</v>
      </c>
      <c r="V74" s="100">
        <f t="shared" si="41"/>
        <v>0</v>
      </c>
      <c r="W74" s="264">
        <f t="shared" si="47"/>
        <v>4.054054054054054</v>
      </c>
      <c r="X74" s="92">
        <v>224</v>
      </c>
      <c r="Y74" s="102">
        <f t="shared" si="42"/>
        <v>12.036539494895218</v>
      </c>
    </row>
    <row r="75" spans="1:25" ht="9.75" customHeight="1" thickBot="1">
      <c r="A75" s="280"/>
      <c r="B75" s="103" t="s">
        <v>51</v>
      </c>
      <c r="C75" s="104">
        <f>SUM(C73:C74)</f>
        <v>23374</v>
      </c>
      <c r="D75" s="104">
        <f>SUM(D73:D74)</f>
        <v>12559</v>
      </c>
      <c r="E75" s="105">
        <f t="shared" si="38"/>
        <v>53.730640883032436</v>
      </c>
      <c r="F75" s="106">
        <f>SUM(F73:F74)</f>
        <v>3094</v>
      </c>
      <c r="G75" s="106">
        <f>SUM(G73:G74)</f>
        <v>161</v>
      </c>
      <c r="H75" s="107">
        <f t="shared" si="39"/>
        <v>5.203619909502263</v>
      </c>
      <c r="I75" s="108">
        <f t="shared" si="36"/>
        <v>119</v>
      </c>
      <c r="J75" s="107">
        <f t="shared" si="25"/>
        <v>73.91304347826086</v>
      </c>
      <c r="K75" s="109">
        <f aca="true" t="shared" si="48" ref="K75:Q75">SUM(K73:K74)</f>
        <v>16</v>
      </c>
      <c r="L75" s="109">
        <f t="shared" si="48"/>
        <v>3</v>
      </c>
      <c r="M75" s="109">
        <f t="shared" si="48"/>
        <v>0</v>
      </c>
      <c r="N75" s="109">
        <f t="shared" si="48"/>
        <v>100</v>
      </c>
      <c r="O75" s="109">
        <f t="shared" si="48"/>
        <v>0</v>
      </c>
      <c r="P75" s="110">
        <f t="shared" si="44"/>
        <v>0</v>
      </c>
      <c r="Q75" s="111">
        <f t="shared" si="48"/>
        <v>42</v>
      </c>
      <c r="R75" s="112">
        <f t="shared" si="45"/>
        <v>26.08695652173913</v>
      </c>
      <c r="S75" s="105">
        <f t="shared" si="46"/>
        <v>26.08695652173913</v>
      </c>
      <c r="T75" s="113">
        <f t="shared" si="40"/>
        <v>0.09696186166774402</v>
      </c>
      <c r="U75" s="109">
        <f>SUM(U73:U74)</f>
        <v>0</v>
      </c>
      <c r="V75" s="114">
        <f t="shared" si="41"/>
        <v>0</v>
      </c>
      <c r="W75" s="110">
        <f t="shared" si="47"/>
        <v>1.8633540372670807</v>
      </c>
      <c r="X75" s="109">
        <f>SUM(X73:X74)</f>
        <v>427</v>
      </c>
      <c r="Y75" s="115">
        <f t="shared" si="42"/>
        <v>13.800904977375566</v>
      </c>
    </row>
    <row r="76" spans="1:25" ht="9.75" customHeight="1">
      <c r="A76" s="275" t="s">
        <v>74</v>
      </c>
      <c r="B76" s="37" t="s">
        <v>49</v>
      </c>
      <c r="C76" s="38">
        <f>C73</f>
        <v>10533</v>
      </c>
      <c r="D76" s="38">
        <f>D73</f>
        <v>5126</v>
      </c>
      <c r="E76" s="39">
        <f t="shared" si="38"/>
        <v>48.66609702838697</v>
      </c>
      <c r="F76" s="40">
        <f>F73</f>
        <v>1233</v>
      </c>
      <c r="G76" s="40">
        <f>SUM(G73)</f>
        <v>87</v>
      </c>
      <c r="H76" s="41">
        <f t="shared" si="39"/>
        <v>7.0559610705596105</v>
      </c>
      <c r="I76" s="42">
        <f t="shared" si="36"/>
        <v>62</v>
      </c>
      <c r="J76" s="41">
        <f t="shared" si="25"/>
        <v>71.26436781609196</v>
      </c>
      <c r="K76" s="40">
        <f aca="true" t="shared" si="49" ref="K76:Q77">K73</f>
        <v>4</v>
      </c>
      <c r="L76" s="40">
        <f t="shared" si="49"/>
        <v>0</v>
      </c>
      <c r="M76" s="40">
        <f t="shared" si="49"/>
        <v>0</v>
      </c>
      <c r="N76" s="40">
        <f t="shared" si="49"/>
        <v>58</v>
      </c>
      <c r="O76" s="40">
        <f t="shared" si="49"/>
        <v>0</v>
      </c>
      <c r="P76" s="44">
        <f t="shared" si="44"/>
        <v>0</v>
      </c>
      <c r="Q76" s="45">
        <f t="shared" si="49"/>
        <v>25</v>
      </c>
      <c r="R76" s="46">
        <f t="shared" si="45"/>
        <v>28.735632183908045</v>
      </c>
      <c r="S76" s="39">
        <f t="shared" si="46"/>
        <v>28.735632183908045</v>
      </c>
      <c r="T76" s="47">
        <f t="shared" si="40"/>
        <v>0</v>
      </c>
      <c r="U76" s="40">
        <f>U73</f>
        <v>0</v>
      </c>
      <c r="V76" s="48">
        <f t="shared" si="41"/>
        <v>0</v>
      </c>
      <c r="W76" s="44">
        <f t="shared" si="47"/>
        <v>0</v>
      </c>
      <c r="X76" s="40">
        <f>X73</f>
        <v>203</v>
      </c>
      <c r="Y76" s="49">
        <f t="shared" si="42"/>
        <v>16.463909164639094</v>
      </c>
    </row>
    <row r="77" spans="1:25" ht="9.75" customHeight="1">
      <c r="A77" s="276"/>
      <c r="B77" s="50" t="s">
        <v>50</v>
      </c>
      <c r="C77" s="51">
        <f>C74</f>
        <v>12841</v>
      </c>
      <c r="D77" s="51">
        <f>D74</f>
        <v>7433</v>
      </c>
      <c r="E77" s="52">
        <f t="shared" si="38"/>
        <v>57.884899929912</v>
      </c>
      <c r="F77" s="53">
        <f>F74</f>
        <v>1861</v>
      </c>
      <c r="G77" s="53">
        <f>SUM(G74)</f>
        <v>74</v>
      </c>
      <c r="H77" s="54">
        <f t="shared" si="39"/>
        <v>3.9763567974207414</v>
      </c>
      <c r="I77" s="55">
        <f t="shared" si="36"/>
        <v>57</v>
      </c>
      <c r="J77" s="54">
        <f t="shared" si="25"/>
        <v>77.02702702702703</v>
      </c>
      <c r="K77" s="53">
        <f t="shared" si="49"/>
        <v>12</v>
      </c>
      <c r="L77" s="53">
        <f t="shared" si="49"/>
        <v>3</v>
      </c>
      <c r="M77" s="53">
        <f t="shared" si="49"/>
        <v>0</v>
      </c>
      <c r="N77" s="53">
        <f t="shared" si="49"/>
        <v>42</v>
      </c>
      <c r="O77" s="53">
        <f t="shared" si="49"/>
        <v>0</v>
      </c>
      <c r="P77" s="56">
        <f t="shared" si="44"/>
        <v>0</v>
      </c>
      <c r="Q77" s="57">
        <f t="shared" si="49"/>
        <v>17</v>
      </c>
      <c r="R77" s="58">
        <f t="shared" si="45"/>
        <v>22.972972972972975</v>
      </c>
      <c r="S77" s="59">
        <f t="shared" si="46"/>
        <v>22.972972972972975</v>
      </c>
      <c r="T77" s="60">
        <f t="shared" si="40"/>
        <v>0.16120365394948952</v>
      </c>
      <c r="U77" s="53">
        <f>U74</f>
        <v>0</v>
      </c>
      <c r="V77" s="61">
        <f t="shared" si="41"/>
        <v>0</v>
      </c>
      <c r="W77" s="263">
        <f t="shared" si="47"/>
        <v>4.054054054054054</v>
      </c>
      <c r="X77" s="53">
        <f>X74</f>
        <v>224</v>
      </c>
      <c r="Y77" s="63">
        <f t="shared" si="42"/>
        <v>12.036539494895218</v>
      </c>
    </row>
    <row r="78" spans="1:25" ht="9.75" customHeight="1" thickBot="1">
      <c r="A78" s="277"/>
      <c r="B78" s="64" t="s">
        <v>51</v>
      </c>
      <c r="C78" s="65">
        <f>SUM(C76:C77)</f>
        <v>23374</v>
      </c>
      <c r="D78" s="65">
        <f>SUM(D76:D77)</f>
        <v>12559</v>
      </c>
      <c r="E78" s="66">
        <f t="shared" si="38"/>
        <v>53.730640883032436</v>
      </c>
      <c r="F78" s="67">
        <f>SUM(F76:F77)</f>
        <v>3094</v>
      </c>
      <c r="G78" s="67">
        <f>SUM(G76:G77)</f>
        <v>161</v>
      </c>
      <c r="H78" s="68">
        <f t="shared" si="39"/>
        <v>5.203619909502263</v>
      </c>
      <c r="I78" s="69">
        <f t="shared" si="36"/>
        <v>119</v>
      </c>
      <c r="J78" s="68">
        <f t="shared" si="25"/>
        <v>73.91304347826086</v>
      </c>
      <c r="K78" s="70">
        <f aca="true" t="shared" si="50" ref="K78:Q78">SUM(K76:K77)</f>
        <v>16</v>
      </c>
      <c r="L78" s="70">
        <f t="shared" si="50"/>
        <v>3</v>
      </c>
      <c r="M78" s="70">
        <f t="shared" si="50"/>
        <v>0</v>
      </c>
      <c r="N78" s="70">
        <f t="shared" si="50"/>
        <v>100</v>
      </c>
      <c r="O78" s="70">
        <f t="shared" si="50"/>
        <v>0</v>
      </c>
      <c r="P78" s="71">
        <f t="shared" si="44"/>
        <v>0</v>
      </c>
      <c r="Q78" s="72">
        <f t="shared" si="50"/>
        <v>42</v>
      </c>
      <c r="R78" s="73">
        <f t="shared" si="45"/>
        <v>26.08695652173913</v>
      </c>
      <c r="S78" s="66">
        <f t="shared" si="46"/>
        <v>26.08695652173913</v>
      </c>
      <c r="T78" s="74">
        <f t="shared" si="40"/>
        <v>0.09696186166774402</v>
      </c>
      <c r="U78" s="70">
        <f>SUM(U76:U77)</f>
        <v>0</v>
      </c>
      <c r="V78" s="75">
        <f t="shared" si="41"/>
        <v>0</v>
      </c>
      <c r="W78" s="71">
        <f t="shared" si="47"/>
        <v>1.8633540372670807</v>
      </c>
      <c r="X78" s="70">
        <f>SUM(X76:X77)</f>
        <v>427</v>
      </c>
      <c r="Y78" s="76">
        <f t="shared" si="42"/>
        <v>13.800904977375566</v>
      </c>
    </row>
    <row r="79" spans="1:25" ht="9.75" customHeight="1">
      <c r="A79" s="278" t="s">
        <v>75</v>
      </c>
      <c r="B79" s="116" t="s">
        <v>49</v>
      </c>
      <c r="C79" s="159">
        <v>10521</v>
      </c>
      <c r="D79" s="159">
        <v>5255</v>
      </c>
      <c r="E79" s="91">
        <f t="shared" si="38"/>
        <v>49.94772360041821</v>
      </c>
      <c r="F79" s="160">
        <v>2029</v>
      </c>
      <c r="G79" s="160">
        <v>244</v>
      </c>
      <c r="H79" s="93">
        <f t="shared" si="39"/>
        <v>12.025628388368654</v>
      </c>
      <c r="I79" s="94">
        <f t="shared" si="36"/>
        <v>113</v>
      </c>
      <c r="J79" s="93">
        <f t="shared" si="25"/>
        <v>46.31147540983606</v>
      </c>
      <c r="K79" s="160">
        <v>23</v>
      </c>
      <c r="L79" s="160">
        <v>6</v>
      </c>
      <c r="M79" s="160">
        <v>0</v>
      </c>
      <c r="N79" s="160">
        <v>84</v>
      </c>
      <c r="O79" s="160">
        <v>0</v>
      </c>
      <c r="P79" s="101">
        <f t="shared" si="44"/>
        <v>0</v>
      </c>
      <c r="Q79" s="161">
        <v>131</v>
      </c>
      <c r="R79" s="162">
        <f t="shared" si="45"/>
        <v>53.68852459016394</v>
      </c>
      <c r="S79" s="91">
        <f t="shared" si="46"/>
        <v>53.68852459016394</v>
      </c>
      <c r="T79" s="99">
        <f t="shared" si="40"/>
        <v>0.2957121734844751</v>
      </c>
      <c r="U79" s="160">
        <v>3</v>
      </c>
      <c r="V79" s="100">
        <f t="shared" si="41"/>
        <v>0.14785608674223755</v>
      </c>
      <c r="W79" s="101">
        <f t="shared" si="47"/>
        <v>2.459016393442623</v>
      </c>
      <c r="X79" s="160">
        <v>334</v>
      </c>
      <c r="Y79" s="102">
        <f t="shared" si="42"/>
        <v>16.46131099063578</v>
      </c>
    </row>
    <row r="80" spans="1:25" ht="9.75" customHeight="1">
      <c r="A80" s="279"/>
      <c r="B80" s="89" t="s">
        <v>50</v>
      </c>
      <c r="C80" s="90">
        <v>12804</v>
      </c>
      <c r="D80" s="90">
        <v>8505</v>
      </c>
      <c r="E80" s="91">
        <f t="shared" si="38"/>
        <v>66.42455482661667</v>
      </c>
      <c r="F80" s="92">
        <v>3127</v>
      </c>
      <c r="G80" s="92">
        <v>290</v>
      </c>
      <c r="H80" s="93">
        <f t="shared" si="39"/>
        <v>9.27406459865686</v>
      </c>
      <c r="I80" s="94">
        <f t="shared" si="36"/>
        <v>155</v>
      </c>
      <c r="J80" s="93">
        <f t="shared" si="25"/>
        <v>53.44827586206896</v>
      </c>
      <c r="K80" s="92">
        <v>59</v>
      </c>
      <c r="L80" s="92">
        <v>6</v>
      </c>
      <c r="M80" s="92">
        <v>0</v>
      </c>
      <c r="N80" s="92">
        <v>90</v>
      </c>
      <c r="O80" s="92">
        <v>0</v>
      </c>
      <c r="P80" s="95">
        <f t="shared" si="44"/>
        <v>0</v>
      </c>
      <c r="Q80" s="96">
        <v>135</v>
      </c>
      <c r="R80" s="97">
        <f t="shared" si="45"/>
        <v>46.55172413793103</v>
      </c>
      <c r="S80" s="98">
        <f t="shared" si="46"/>
        <v>46.55172413793103</v>
      </c>
      <c r="T80" s="99">
        <f t="shared" si="40"/>
        <v>0.19187719859290053</v>
      </c>
      <c r="U80" s="92">
        <v>6</v>
      </c>
      <c r="V80" s="100">
        <f t="shared" si="41"/>
        <v>0.19187719859290053</v>
      </c>
      <c r="W80" s="264">
        <f t="shared" si="47"/>
        <v>2.0689655172413794</v>
      </c>
      <c r="X80" s="92">
        <v>439</v>
      </c>
      <c r="Y80" s="102">
        <f t="shared" si="42"/>
        <v>14.039015030380556</v>
      </c>
    </row>
    <row r="81" spans="1:25" ht="9.75" customHeight="1" thickBot="1">
      <c r="A81" s="280"/>
      <c r="B81" s="103" t="s">
        <v>51</v>
      </c>
      <c r="C81" s="104">
        <f>SUM(C79:C80)</f>
        <v>23325</v>
      </c>
      <c r="D81" s="104">
        <f>SUM(D79:D80)</f>
        <v>13760</v>
      </c>
      <c r="E81" s="105">
        <f t="shared" si="38"/>
        <v>58.99249732047159</v>
      </c>
      <c r="F81" s="106">
        <f>SUM(F79:F80)</f>
        <v>5156</v>
      </c>
      <c r="G81" s="106">
        <f>SUM(G79:G80)</f>
        <v>534</v>
      </c>
      <c r="H81" s="107">
        <f t="shared" si="39"/>
        <v>10.356865787432119</v>
      </c>
      <c r="I81" s="108">
        <f t="shared" si="36"/>
        <v>268</v>
      </c>
      <c r="J81" s="107">
        <f t="shared" si="25"/>
        <v>50.187265917603</v>
      </c>
      <c r="K81" s="109">
        <f aca="true" t="shared" si="51" ref="K81:Q81">SUM(K79:K80)</f>
        <v>82</v>
      </c>
      <c r="L81" s="109">
        <f t="shared" si="51"/>
        <v>12</v>
      </c>
      <c r="M81" s="109">
        <f t="shared" si="51"/>
        <v>0</v>
      </c>
      <c r="N81" s="109">
        <f t="shared" si="51"/>
        <v>174</v>
      </c>
      <c r="O81" s="109">
        <f t="shared" si="51"/>
        <v>0</v>
      </c>
      <c r="P81" s="110">
        <f t="shared" si="44"/>
        <v>0</v>
      </c>
      <c r="Q81" s="111">
        <f t="shared" si="51"/>
        <v>266</v>
      </c>
      <c r="R81" s="112">
        <f t="shared" si="45"/>
        <v>49.812734082397</v>
      </c>
      <c r="S81" s="105">
        <f t="shared" si="46"/>
        <v>49.812734082397</v>
      </c>
      <c r="T81" s="113">
        <f t="shared" si="40"/>
        <v>0.23273855702094648</v>
      </c>
      <c r="U81" s="109">
        <f>SUM(U79:U80)</f>
        <v>9</v>
      </c>
      <c r="V81" s="114">
        <f t="shared" si="41"/>
        <v>0.17455391776570986</v>
      </c>
      <c r="W81" s="110">
        <f t="shared" si="47"/>
        <v>2.247191011235955</v>
      </c>
      <c r="X81" s="109">
        <f>SUM(X79:X80)</f>
        <v>773</v>
      </c>
      <c r="Y81" s="115">
        <f t="shared" si="42"/>
        <v>14.992242048099303</v>
      </c>
    </row>
    <row r="82" spans="1:25" ht="9.75" customHeight="1">
      <c r="A82" s="275" t="s">
        <v>76</v>
      </c>
      <c r="B82" s="37" t="s">
        <v>49</v>
      </c>
      <c r="C82" s="38">
        <f>C79</f>
        <v>10521</v>
      </c>
      <c r="D82" s="38">
        <f>D79</f>
        <v>5255</v>
      </c>
      <c r="E82" s="39">
        <f t="shared" si="38"/>
        <v>49.94772360041821</v>
      </c>
      <c r="F82" s="40">
        <f>F79</f>
        <v>2029</v>
      </c>
      <c r="G82" s="40">
        <f>SUM(G79)</f>
        <v>244</v>
      </c>
      <c r="H82" s="41">
        <f t="shared" si="39"/>
        <v>12.025628388368654</v>
      </c>
      <c r="I82" s="42">
        <f t="shared" si="36"/>
        <v>113</v>
      </c>
      <c r="J82" s="41">
        <f t="shared" si="25"/>
        <v>46.31147540983606</v>
      </c>
      <c r="K82" s="40">
        <f aca="true" t="shared" si="52" ref="K82:Q83">K79</f>
        <v>23</v>
      </c>
      <c r="L82" s="40">
        <f t="shared" si="52"/>
        <v>6</v>
      </c>
      <c r="M82" s="40">
        <f t="shared" si="52"/>
        <v>0</v>
      </c>
      <c r="N82" s="40">
        <f t="shared" si="52"/>
        <v>84</v>
      </c>
      <c r="O82" s="40">
        <f t="shared" si="52"/>
        <v>0</v>
      </c>
      <c r="P82" s="44">
        <f t="shared" si="44"/>
        <v>0</v>
      </c>
      <c r="Q82" s="45">
        <f t="shared" si="52"/>
        <v>131</v>
      </c>
      <c r="R82" s="46">
        <f t="shared" si="45"/>
        <v>53.68852459016394</v>
      </c>
      <c r="S82" s="39">
        <f t="shared" si="46"/>
        <v>53.68852459016394</v>
      </c>
      <c r="T82" s="47">
        <f t="shared" si="40"/>
        <v>0.2957121734844751</v>
      </c>
      <c r="U82" s="40">
        <f>U79</f>
        <v>3</v>
      </c>
      <c r="V82" s="48">
        <f t="shared" si="41"/>
        <v>0.14785608674223755</v>
      </c>
      <c r="W82" s="44">
        <f t="shared" si="47"/>
        <v>2.459016393442623</v>
      </c>
      <c r="X82" s="40">
        <f>X79</f>
        <v>334</v>
      </c>
      <c r="Y82" s="49">
        <f t="shared" si="42"/>
        <v>16.46131099063578</v>
      </c>
    </row>
    <row r="83" spans="1:25" ht="9.75" customHeight="1">
      <c r="A83" s="276"/>
      <c r="B83" s="50" t="s">
        <v>50</v>
      </c>
      <c r="C83" s="51">
        <f>C80</f>
        <v>12804</v>
      </c>
      <c r="D83" s="51">
        <f>D80</f>
        <v>8505</v>
      </c>
      <c r="E83" s="52">
        <f t="shared" si="38"/>
        <v>66.42455482661667</v>
      </c>
      <c r="F83" s="53">
        <f>F80</f>
        <v>3127</v>
      </c>
      <c r="G83" s="53">
        <f>SUM(G80)</f>
        <v>290</v>
      </c>
      <c r="H83" s="54">
        <f t="shared" si="39"/>
        <v>9.27406459865686</v>
      </c>
      <c r="I83" s="55">
        <f t="shared" si="36"/>
        <v>155</v>
      </c>
      <c r="J83" s="54">
        <f t="shared" si="25"/>
        <v>53.44827586206896</v>
      </c>
      <c r="K83" s="53">
        <f t="shared" si="52"/>
        <v>59</v>
      </c>
      <c r="L83" s="53">
        <f t="shared" si="52"/>
        <v>6</v>
      </c>
      <c r="M83" s="53">
        <f t="shared" si="52"/>
        <v>0</v>
      </c>
      <c r="N83" s="53">
        <f t="shared" si="52"/>
        <v>90</v>
      </c>
      <c r="O83" s="53">
        <f t="shared" si="52"/>
        <v>0</v>
      </c>
      <c r="P83" s="56">
        <f t="shared" si="44"/>
        <v>0</v>
      </c>
      <c r="Q83" s="57">
        <f t="shared" si="52"/>
        <v>135</v>
      </c>
      <c r="R83" s="58">
        <f t="shared" si="45"/>
        <v>46.55172413793103</v>
      </c>
      <c r="S83" s="59">
        <f t="shared" si="46"/>
        <v>46.55172413793103</v>
      </c>
      <c r="T83" s="60">
        <f t="shared" si="40"/>
        <v>0.19187719859290053</v>
      </c>
      <c r="U83" s="53">
        <f>U80</f>
        <v>6</v>
      </c>
      <c r="V83" s="61">
        <f t="shared" si="41"/>
        <v>0.19187719859290053</v>
      </c>
      <c r="W83" s="263">
        <f t="shared" si="47"/>
        <v>2.0689655172413794</v>
      </c>
      <c r="X83" s="53">
        <f>X80</f>
        <v>439</v>
      </c>
      <c r="Y83" s="63">
        <f t="shared" si="42"/>
        <v>14.039015030380556</v>
      </c>
    </row>
    <row r="84" spans="1:25" ht="9.75" customHeight="1" thickBot="1">
      <c r="A84" s="277"/>
      <c r="B84" s="64" t="s">
        <v>51</v>
      </c>
      <c r="C84" s="65">
        <f>SUM(C82:C83)</f>
        <v>23325</v>
      </c>
      <c r="D84" s="65">
        <f>SUM(D82:D83)</f>
        <v>13760</v>
      </c>
      <c r="E84" s="66">
        <f t="shared" si="38"/>
        <v>58.99249732047159</v>
      </c>
      <c r="F84" s="67">
        <f>SUM(F82:F83)</f>
        <v>5156</v>
      </c>
      <c r="G84" s="67">
        <f>SUM(G82:G83)</f>
        <v>534</v>
      </c>
      <c r="H84" s="68">
        <f t="shared" si="39"/>
        <v>10.356865787432119</v>
      </c>
      <c r="I84" s="69">
        <f t="shared" si="36"/>
        <v>268</v>
      </c>
      <c r="J84" s="68">
        <f t="shared" si="25"/>
        <v>50.187265917603</v>
      </c>
      <c r="K84" s="70">
        <f aca="true" t="shared" si="53" ref="K84:Q84">SUM(K82:K83)</f>
        <v>82</v>
      </c>
      <c r="L84" s="70">
        <f t="shared" si="53"/>
        <v>12</v>
      </c>
      <c r="M84" s="70">
        <f t="shared" si="53"/>
        <v>0</v>
      </c>
      <c r="N84" s="70">
        <f t="shared" si="53"/>
        <v>174</v>
      </c>
      <c r="O84" s="70">
        <f t="shared" si="53"/>
        <v>0</v>
      </c>
      <c r="P84" s="71">
        <f t="shared" si="44"/>
        <v>0</v>
      </c>
      <c r="Q84" s="72">
        <f t="shared" si="53"/>
        <v>266</v>
      </c>
      <c r="R84" s="73">
        <f t="shared" si="45"/>
        <v>49.812734082397</v>
      </c>
      <c r="S84" s="66">
        <f t="shared" si="46"/>
        <v>49.812734082397</v>
      </c>
      <c r="T84" s="74">
        <f t="shared" si="40"/>
        <v>0.23273855702094648</v>
      </c>
      <c r="U84" s="70">
        <f>SUM(U82:U83)</f>
        <v>9</v>
      </c>
      <c r="V84" s="75">
        <f t="shared" si="41"/>
        <v>0.17455391776570986</v>
      </c>
      <c r="W84" s="71">
        <f t="shared" si="47"/>
        <v>2.247191011235955</v>
      </c>
      <c r="X84" s="70">
        <f>SUM(X82:X83)</f>
        <v>773</v>
      </c>
      <c r="Y84" s="76">
        <f t="shared" si="42"/>
        <v>14.992242048099303</v>
      </c>
    </row>
    <row r="85" spans="1:25" s="163" customFormat="1" ht="9.75" customHeight="1">
      <c r="A85" s="281" t="s">
        <v>77</v>
      </c>
      <c r="B85" s="77" t="s">
        <v>49</v>
      </c>
      <c r="C85" s="78">
        <v>15357</v>
      </c>
      <c r="D85" s="78">
        <v>6927</v>
      </c>
      <c r="E85" s="79">
        <f t="shared" si="38"/>
        <v>45.10646610666146</v>
      </c>
      <c r="F85" s="80">
        <v>1360</v>
      </c>
      <c r="G85" s="80">
        <v>120</v>
      </c>
      <c r="H85" s="81">
        <f t="shared" si="39"/>
        <v>8.823529411764707</v>
      </c>
      <c r="I85" s="82">
        <f t="shared" si="36"/>
        <v>64</v>
      </c>
      <c r="J85" s="81">
        <f t="shared" si="25"/>
        <v>53.333333333333336</v>
      </c>
      <c r="K85" s="80">
        <v>19</v>
      </c>
      <c r="L85" s="80">
        <v>3</v>
      </c>
      <c r="M85" s="80">
        <v>0</v>
      </c>
      <c r="N85" s="80">
        <v>42</v>
      </c>
      <c r="O85" s="80">
        <v>0</v>
      </c>
      <c r="P85" s="83">
        <f t="shared" si="44"/>
        <v>0</v>
      </c>
      <c r="Q85" s="84">
        <v>56</v>
      </c>
      <c r="R85" s="85">
        <f t="shared" si="45"/>
        <v>46.666666666666664</v>
      </c>
      <c r="S85" s="79">
        <f t="shared" si="46"/>
        <v>46.666666666666664</v>
      </c>
      <c r="T85" s="86">
        <f t="shared" si="40"/>
        <v>0.22058823529411764</v>
      </c>
      <c r="U85" s="80">
        <v>2</v>
      </c>
      <c r="V85" s="87">
        <f t="shared" si="41"/>
        <v>0.14705882352941177</v>
      </c>
      <c r="W85" s="101">
        <f t="shared" si="47"/>
        <v>2.5</v>
      </c>
      <c r="X85" s="80">
        <v>207</v>
      </c>
      <c r="Y85" s="88">
        <f t="shared" si="42"/>
        <v>15.220588235294116</v>
      </c>
    </row>
    <row r="86" spans="1:25" s="163" customFormat="1" ht="9.75" customHeight="1">
      <c r="A86" s="282"/>
      <c r="B86" s="89" t="s">
        <v>50</v>
      </c>
      <c r="C86" s="90">
        <v>18486</v>
      </c>
      <c r="D86" s="90">
        <v>11071</v>
      </c>
      <c r="E86" s="91">
        <f t="shared" si="38"/>
        <v>59.88856431894407</v>
      </c>
      <c r="F86" s="92">
        <v>2236</v>
      </c>
      <c r="G86" s="92">
        <v>187</v>
      </c>
      <c r="H86" s="93">
        <f t="shared" si="39"/>
        <v>8.363148479427549</v>
      </c>
      <c r="I86" s="94">
        <f t="shared" si="36"/>
        <v>99</v>
      </c>
      <c r="J86" s="93">
        <f t="shared" si="25"/>
        <v>52.94117647058824</v>
      </c>
      <c r="K86" s="92">
        <v>45</v>
      </c>
      <c r="L86" s="92">
        <v>1</v>
      </c>
      <c r="M86" s="92">
        <v>0</v>
      </c>
      <c r="N86" s="92">
        <v>53</v>
      </c>
      <c r="O86" s="92">
        <v>0</v>
      </c>
      <c r="P86" s="95">
        <f t="shared" si="44"/>
        <v>0</v>
      </c>
      <c r="Q86" s="96">
        <v>88</v>
      </c>
      <c r="R86" s="97">
        <f t="shared" si="45"/>
        <v>47.05882352941176</v>
      </c>
      <c r="S86" s="98">
        <f t="shared" si="46"/>
        <v>47.05882352941176</v>
      </c>
      <c r="T86" s="99">
        <f t="shared" si="40"/>
        <v>0.044722719141323794</v>
      </c>
      <c r="U86" s="92">
        <v>1</v>
      </c>
      <c r="V86" s="100">
        <f t="shared" si="41"/>
        <v>0.044722719141323794</v>
      </c>
      <c r="W86" s="264">
        <f t="shared" si="47"/>
        <v>0.53475935828877</v>
      </c>
      <c r="X86" s="92">
        <v>310</v>
      </c>
      <c r="Y86" s="102">
        <f t="shared" si="42"/>
        <v>13.864042933810374</v>
      </c>
    </row>
    <row r="87" spans="1:25" s="163" customFormat="1" ht="9.75" customHeight="1">
      <c r="A87" s="283"/>
      <c r="B87" s="141" t="s">
        <v>51</v>
      </c>
      <c r="C87" s="142">
        <f>SUM(C85:C86)</f>
        <v>33843</v>
      </c>
      <c r="D87" s="142">
        <f>SUM(D85:D86)</f>
        <v>17998</v>
      </c>
      <c r="E87" s="143">
        <f t="shared" si="38"/>
        <v>53.180864580563195</v>
      </c>
      <c r="F87" s="144">
        <f>SUM(F85:F86)</f>
        <v>3596</v>
      </c>
      <c r="G87" s="144">
        <f>SUM(G85:G86)</f>
        <v>307</v>
      </c>
      <c r="H87" s="145">
        <f t="shared" si="39"/>
        <v>8.53726362625139</v>
      </c>
      <c r="I87" s="146">
        <f t="shared" si="36"/>
        <v>163</v>
      </c>
      <c r="J87" s="145">
        <f t="shared" si="25"/>
        <v>53.09446254071661</v>
      </c>
      <c r="K87" s="147">
        <f aca="true" t="shared" si="54" ref="K87:Q87">SUM(K85:K86)</f>
        <v>64</v>
      </c>
      <c r="L87" s="147">
        <f t="shared" si="54"/>
        <v>4</v>
      </c>
      <c r="M87" s="147">
        <f t="shared" si="54"/>
        <v>0</v>
      </c>
      <c r="N87" s="147">
        <f t="shared" si="54"/>
        <v>95</v>
      </c>
      <c r="O87" s="147">
        <f t="shared" si="54"/>
        <v>0</v>
      </c>
      <c r="P87" s="148">
        <f t="shared" si="44"/>
        <v>0</v>
      </c>
      <c r="Q87" s="149">
        <f t="shared" si="54"/>
        <v>144</v>
      </c>
      <c r="R87" s="150">
        <f t="shared" si="45"/>
        <v>46.90553745928339</v>
      </c>
      <c r="S87" s="143">
        <f t="shared" si="46"/>
        <v>46.90553745928339</v>
      </c>
      <c r="T87" s="151">
        <f t="shared" si="40"/>
        <v>0.11123470522803114</v>
      </c>
      <c r="U87" s="147">
        <f>SUM(U85:U86)</f>
        <v>3</v>
      </c>
      <c r="V87" s="152">
        <f t="shared" si="41"/>
        <v>0.08342602892102337</v>
      </c>
      <c r="W87" s="148">
        <f t="shared" si="47"/>
        <v>1.3029315960912053</v>
      </c>
      <c r="X87" s="147">
        <f>SUM(X85:X86)</f>
        <v>517</v>
      </c>
      <c r="Y87" s="153">
        <f t="shared" si="42"/>
        <v>14.377085650723027</v>
      </c>
    </row>
    <row r="88" spans="1:25" s="163" customFormat="1" ht="9.75" customHeight="1">
      <c r="A88" s="292" t="s">
        <v>78</v>
      </c>
      <c r="B88" s="129" t="s">
        <v>49</v>
      </c>
      <c r="C88" s="130">
        <v>330</v>
      </c>
      <c r="D88" s="130">
        <v>170</v>
      </c>
      <c r="E88" s="131">
        <f t="shared" si="38"/>
        <v>51.515151515151516</v>
      </c>
      <c r="F88" s="132">
        <v>45</v>
      </c>
      <c r="G88" s="132">
        <v>6</v>
      </c>
      <c r="H88" s="133">
        <f t="shared" si="39"/>
        <v>13.333333333333334</v>
      </c>
      <c r="I88" s="134">
        <f t="shared" si="36"/>
        <v>1</v>
      </c>
      <c r="J88" s="133">
        <f t="shared" si="25"/>
        <v>16.666666666666664</v>
      </c>
      <c r="K88" s="132">
        <v>0</v>
      </c>
      <c r="L88" s="132">
        <v>0</v>
      </c>
      <c r="M88" s="132">
        <v>0</v>
      </c>
      <c r="N88" s="132">
        <v>1</v>
      </c>
      <c r="O88" s="132">
        <v>5</v>
      </c>
      <c r="P88" s="135">
        <f t="shared" si="44"/>
        <v>83.33333333333334</v>
      </c>
      <c r="Q88" s="136">
        <v>0</v>
      </c>
      <c r="R88" s="137">
        <f t="shared" si="45"/>
        <v>0</v>
      </c>
      <c r="S88" s="131">
        <f t="shared" si="46"/>
        <v>83.33333333333334</v>
      </c>
      <c r="T88" s="138">
        <f t="shared" si="40"/>
        <v>0</v>
      </c>
      <c r="U88" s="132">
        <v>0</v>
      </c>
      <c r="V88" s="139">
        <f t="shared" si="41"/>
        <v>0</v>
      </c>
      <c r="W88" s="101">
        <f t="shared" si="47"/>
        <v>0</v>
      </c>
      <c r="X88" s="132">
        <v>18</v>
      </c>
      <c r="Y88" s="140">
        <f t="shared" si="42"/>
        <v>40</v>
      </c>
    </row>
    <row r="89" spans="1:25" s="163" customFormat="1" ht="9.75" customHeight="1">
      <c r="A89" s="282"/>
      <c r="B89" s="89" t="s">
        <v>50</v>
      </c>
      <c r="C89" s="90">
        <v>399</v>
      </c>
      <c r="D89" s="90">
        <v>282</v>
      </c>
      <c r="E89" s="91">
        <f t="shared" si="38"/>
        <v>70.67669172932331</v>
      </c>
      <c r="F89" s="92">
        <v>57</v>
      </c>
      <c r="G89" s="92">
        <v>5</v>
      </c>
      <c r="H89" s="93">
        <f t="shared" si="39"/>
        <v>8.771929824561402</v>
      </c>
      <c r="I89" s="94">
        <f t="shared" si="36"/>
        <v>4</v>
      </c>
      <c r="J89" s="93">
        <f t="shared" si="25"/>
        <v>80</v>
      </c>
      <c r="K89" s="92">
        <v>2</v>
      </c>
      <c r="L89" s="92">
        <v>0</v>
      </c>
      <c r="M89" s="92">
        <v>0</v>
      </c>
      <c r="N89" s="92">
        <v>2</v>
      </c>
      <c r="O89" s="92">
        <v>1</v>
      </c>
      <c r="P89" s="95">
        <f t="shared" si="44"/>
        <v>20</v>
      </c>
      <c r="Q89" s="96">
        <v>0</v>
      </c>
      <c r="R89" s="97">
        <f t="shared" si="45"/>
        <v>0</v>
      </c>
      <c r="S89" s="98">
        <f t="shared" si="46"/>
        <v>20</v>
      </c>
      <c r="T89" s="99">
        <f t="shared" si="40"/>
        <v>0</v>
      </c>
      <c r="U89" s="92">
        <v>0</v>
      </c>
      <c r="V89" s="100">
        <f t="shared" si="41"/>
        <v>0</v>
      </c>
      <c r="W89" s="264">
        <f t="shared" si="47"/>
        <v>0</v>
      </c>
      <c r="X89" s="92">
        <v>15</v>
      </c>
      <c r="Y89" s="102">
        <f t="shared" si="42"/>
        <v>26.31578947368421</v>
      </c>
    </row>
    <row r="90" spans="1:25" s="163" customFormat="1" ht="9.75" customHeight="1" thickBot="1">
      <c r="A90" s="288"/>
      <c r="B90" s="103" t="s">
        <v>51</v>
      </c>
      <c r="C90" s="104">
        <f>SUM(C88:C89)</f>
        <v>729</v>
      </c>
      <c r="D90" s="104">
        <f>SUM(D88:D89)</f>
        <v>452</v>
      </c>
      <c r="E90" s="105">
        <f t="shared" si="38"/>
        <v>62.002743484224965</v>
      </c>
      <c r="F90" s="106">
        <f>SUM(F88:F89)</f>
        <v>102</v>
      </c>
      <c r="G90" s="106">
        <f>SUM(G88:G89)</f>
        <v>11</v>
      </c>
      <c r="H90" s="107">
        <f t="shared" si="39"/>
        <v>10.784313725490197</v>
      </c>
      <c r="I90" s="108">
        <f t="shared" si="36"/>
        <v>5</v>
      </c>
      <c r="J90" s="107">
        <f t="shared" si="25"/>
        <v>45.45454545454545</v>
      </c>
      <c r="K90" s="109">
        <f aca="true" t="shared" si="55" ref="K90:Q90">SUM(K88:K89)</f>
        <v>2</v>
      </c>
      <c r="L90" s="109">
        <f t="shared" si="55"/>
        <v>0</v>
      </c>
      <c r="M90" s="109">
        <f t="shared" si="55"/>
        <v>0</v>
      </c>
      <c r="N90" s="109">
        <f t="shared" si="55"/>
        <v>3</v>
      </c>
      <c r="O90" s="109">
        <f t="shared" si="55"/>
        <v>6</v>
      </c>
      <c r="P90" s="110">
        <f t="shared" si="44"/>
        <v>54.54545454545454</v>
      </c>
      <c r="Q90" s="111">
        <f t="shared" si="55"/>
        <v>0</v>
      </c>
      <c r="R90" s="112">
        <f t="shared" si="45"/>
        <v>0</v>
      </c>
      <c r="S90" s="105">
        <f t="shared" si="46"/>
        <v>54.54545454545454</v>
      </c>
      <c r="T90" s="113">
        <f t="shared" si="40"/>
        <v>0</v>
      </c>
      <c r="U90" s="109">
        <f>SUM(U88:U89)</f>
        <v>0</v>
      </c>
      <c r="V90" s="114">
        <f t="shared" si="41"/>
        <v>0</v>
      </c>
      <c r="W90" s="110">
        <f t="shared" si="47"/>
        <v>0</v>
      </c>
      <c r="X90" s="109">
        <f>SUM(X88:X89)</f>
        <v>33</v>
      </c>
      <c r="Y90" s="115">
        <f t="shared" si="42"/>
        <v>32.35294117647059</v>
      </c>
    </row>
    <row r="91" spans="1:25" s="163" customFormat="1" ht="9.75" customHeight="1">
      <c r="A91" s="275" t="s">
        <v>79</v>
      </c>
      <c r="B91" s="37" t="s">
        <v>49</v>
      </c>
      <c r="C91" s="38">
        <f>SUM(,C85,C88,)</f>
        <v>15687</v>
      </c>
      <c r="D91" s="38">
        <f>SUM(,D85,D88,)</f>
        <v>7097</v>
      </c>
      <c r="E91" s="39">
        <f t="shared" si="38"/>
        <v>45.24128259068018</v>
      </c>
      <c r="F91" s="40">
        <f>SUM(,F85,F88,)</f>
        <v>1405</v>
      </c>
      <c r="G91" s="40">
        <f>SUM(,G85,G88,)</f>
        <v>126</v>
      </c>
      <c r="H91" s="41">
        <f t="shared" si="39"/>
        <v>8.96797153024911</v>
      </c>
      <c r="I91" s="42">
        <f t="shared" si="36"/>
        <v>65</v>
      </c>
      <c r="J91" s="41">
        <f t="shared" si="25"/>
        <v>51.587301587301596</v>
      </c>
      <c r="K91" s="40">
        <f aca="true" t="shared" si="56" ref="K91:Q92">SUM(,K85,K88,)</f>
        <v>19</v>
      </c>
      <c r="L91" s="40">
        <f t="shared" si="56"/>
        <v>3</v>
      </c>
      <c r="M91" s="40">
        <f t="shared" si="56"/>
        <v>0</v>
      </c>
      <c r="N91" s="40">
        <f t="shared" si="56"/>
        <v>43</v>
      </c>
      <c r="O91" s="40">
        <f t="shared" si="56"/>
        <v>5</v>
      </c>
      <c r="P91" s="44">
        <f t="shared" si="44"/>
        <v>3.968253968253968</v>
      </c>
      <c r="Q91" s="45">
        <f t="shared" si="56"/>
        <v>56</v>
      </c>
      <c r="R91" s="46">
        <f t="shared" si="45"/>
        <v>44.44444444444444</v>
      </c>
      <c r="S91" s="39">
        <f t="shared" si="46"/>
        <v>48.41269841269841</v>
      </c>
      <c r="T91" s="47">
        <f t="shared" si="40"/>
        <v>0.21352313167259787</v>
      </c>
      <c r="U91" s="40">
        <f>SUM(,U85,U88,)</f>
        <v>2</v>
      </c>
      <c r="V91" s="48">
        <f t="shared" si="41"/>
        <v>0.1423487544483986</v>
      </c>
      <c r="W91" s="62">
        <f t="shared" si="47"/>
        <v>2.380952380952381</v>
      </c>
      <c r="X91" s="40">
        <f>SUM(,X85,X88,)</f>
        <v>225</v>
      </c>
      <c r="Y91" s="49">
        <f t="shared" si="42"/>
        <v>16.014234875444842</v>
      </c>
    </row>
    <row r="92" spans="1:25" s="163" customFormat="1" ht="9.75" customHeight="1">
      <c r="A92" s="276"/>
      <c r="B92" s="50" t="s">
        <v>50</v>
      </c>
      <c r="C92" s="51">
        <f>SUM(,C86,C89,)</f>
        <v>18885</v>
      </c>
      <c r="D92" s="51">
        <f>SUM(,D86,D89,)</f>
        <v>11353</v>
      </c>
      <c r="E92" s="52">
        <f t="shared" si="38"/>
        <v>60.11649457241197</v>
      </c>
      <c r="F92" s="53">
        <f>SUM(,F86,F89,)</f>
        <v>2293</v>
      </c>
      <c r="G92" s="53">
        <f>SUM(,G86,G89,)</f>
        <v>192</v>
      </c>
      <c r="H92" s="54">
        <f t="shared" si="39"/>
        <v>8.373310074138683</v>
      </c>
      <c r="I92" s="55">
        <f t="shared" si="36"/>
        <v>103</v>
      </c>
      <c r="J92" s="54">
        <f t="shared" si="25"/>
        <v>53.645833333333336</v>
      </c>
      <c r="K92" s="53">
        <f t="shared" si="56"/>
        <v>47</v>
      </c>
      <c r="L92" s="53">
        <f t="shared" si="56"/>
        <v>1</v>
      </c>
      <c r="M92" s="53">
        <f t="shared" si="56"/>
        <v>0</v>
      </c>
      <c r="N92" s="53">
        <f t="shared" si="56"/>
        <v>55</v>
      </c>
      <c r="O92" s="53">
        <f t="shared" si="56"/>
        <v>1</v>
      </c>
      <c r="P92" s="56">
        <f t="shared" si="44"/>
        <v>0.5208333333333333</v>
      </c>
      <c r="Q92" s="57">
        <f t="shared" si="56"/>
        <v>88</v>
      </c>
      <c r="R92" s="58">
        <f t="shared" si="45"/>
        <v>45.83333333333333</v>
      </c>
      <c r="S92" s="59">
        <f t="shared" si="46"/>
        <v>46.35416666666667</v>
      </c>
      <c r="T92" s="60">
        <f t="shared" si="40"/>
        <v>0.04361098996947231</v>
      </c>
      <c r="U92" s="53">
        <f>SUM(,U86,U89,)</f>
        <v>1</v>
      </c>
      <c r="V92" s="61">
        <f t="shared" si="41"/>
        <v>0.04361098996947231</v>
      </c>
      <c r="W92" s="263">
        <f t="shared" si="47"/>
        <v>0.5208333333333333</v>
      </c>
      <c r="X92" s="53">
        <f>SUM(,X86,X89,)</f>
        <v>325</v>
      </c>
      <c r="Y92" s="63">
        <f t="shared" si="42"/>
        <v>14.1735717400785</v>
      </c>
    </row>
    <row r="93" spans="1:25" s="163" customFormat="1" ht="9.75" customHeight="1" thickBot="1">
      <c r="A93" s="277"/>
      <c r="B93" s="64" t="s">
        <v>51</v>
      </c>
      <c r="C93" s="65">
        <f>SUM(C91:C92)</f>
        <v>34572</v>
      </c>
      <c r="D93" s="65">
        <f>SUM(D91:D92)</f>
        <v>18450</v>
      </c>
      <c r="E93" s="66">
        <f t="shared" si="38"/>
        <v>53.366886497743835</v>
      </c>
      <c r="F93" s="67">
        <f>SUM(F91:F92)</f>
        <v>3698</v>
      </c>
      <c r="G93" s="67">
        <f>SUM(G91:G92)</f>
        <v>318</v>
      </c>
      <c r="H93" s="68">
        <f t="shared" si="39"/>
        <v>8.599242833964304</v>
      </c>
      <c r="I93" s="69">
        <f t="shared" si="36"/>
        <v>168</v>
      </c>
      <c r="J93" s="68">
        <f t="shared" si="25"/>
        <v>52.83018867924528</v>
      </c>
      <c r="K93" s="70">
        <f aca="true" t="shared" si="57" ref="K93:Q93">SUM(K91:K92)</f>
        <v>66</v>
      </c>
      <c r="L93" s="70">
        <f t="shared" si="57"/>
        <v>4</v>
      </c>
      <c r="M93" s="70">
        <f t="shared" si="57"/>
        <v>0</v>
      </c>
      <c r="N93" s="70">
        <f t="shared" si="57"/>
        <v>98</v>
      </c>
      <c r="O93" s="70">
        <f t="shared" si="57"/>
        <v>6</v>
      </c>
      <c r="P93" s="71">
        <f t="shared" si="44"/>
        <v>1.8867924528301887</v>
      </c>
      <c r="Q93" s="72">
        <f t="shared" si="57"/>
        <v>144</v>
      </c>
      <c r="R93" s="73">
        <f t="shared" si="45"/>
        <v>45.28301886792453</v>
      </c>
      <c r="S93" s="66">
        <f t="shared" si="46"/>
        <v>47.16981132075472</v>
      </c>
      <c r="T93" s="74">
        <f t="shared" si="40"/>
        <v>0.1081665765278529</v>
      </c>
      <c r="U93" s="70">
        <f>SUM(U91:U92)</f>
        <v>3</v>
      </c>
      <c r="V93" s="75">
        <f t="shared" si="41"/>
        <v>0.08112493239588967</v>
      </c>
      <c r="W93" s="71">
        <f t="shared" si="47"/>
        <v>1.257861635220126</v>
      </c>
      <c r="X93" s="70">
        <f>SUM(X91:X92)</f>
        <v>550</v>
      </c>
      <c r="Y93" s="76">
        <f t="shared" si="42"/>
        <v>14.872904272579774</v>
      </c>
    </row>
    <row r="94" spans="1:25" ht="9.75" customHeight="1">
      <c r="A94" s="281" t="s">
        <v>80</v>
      </c>
      <c r="B94" s="77" t="s">
        <v>49</v>
      </c>
      <c r="C94" s="78">
        <v>27894</v>
      </c>
      <c r="D94" s="78">
        <v>11677</v>
      </c>
      <c r="E94" s="79">
        <f t="shared" si="38"/>
        <v>41.86204918620492</v>
      </c>
      <c r="F94" s="80">
        <v>2412</v>
      </c>
      <c r="G94" s="80">
        <v>198</v>
      </c>
      <c r="H94" s="81">
        <f t="shared" si="39"/>
        <v>8.208955223880597</v>
      </c>
      <c r="I94" s="82">
        <f t="shared" si="36"/>
        <v>116</v>
      </c>
      <c r="J94" s="81">
        <f t="shared" si="25"/>
        <v>58.58585858585859</v>
      </c>
      <c r="K94" s="80">
        <v>30</v>
      </c>
      <c r="L94" s="80">
        <v>0</v>
      </c>
      <c r="M94" s="80">
        <v>0</v>
      </c>
      <c r="N94" s="80">
        <v>86</v>
      </c>
      <c r="O94" s="80">
        <v>0</v>
      </c>
      <c r="P94" s="83">
        <f t="shared" si="44"/>
        <v>0</v>
      </c>
      <c r="Q94" s="84">
        <v>82</v>
      </c>
      <c r="R94" s="85">
        <f t="shared" si="45"/>
        <v>41.41414141414141</v>
      </c>
      <c r="S94" s="79">
        <f t="shared" si="46"/>
        <v>41.41414141414141</v>
      </c>
      <c r="T94" s="86">
        <f t="shared" si="40"/>
        <v>0</v>
      </c>
      <c r="U94" s="80">
        <v>0</v>
      </c>
      <c r="V94" s="87">
        <f t="shared" si="41"/>
        <v>0</v>
      </c>
      <c r="W94" s="101">
        <f t="shared" si="47"/>
        <v>0</v>
      </c>
      <c r="X94" s="80">
        <v>488</v>
      </c>
      <c r="Y94" s="88">
        <f t="shared" si="42"/>
        <v>20.23217247097844</v>
      </c>
    </row>
    <row r="95" spans="1:25" ht="9.75" customHeight="1">
      <c r="A95" s="282"/>
      <c r="B95" s="89" t="s">
        <v>50</v>
      </c>
      <c r="C95" s="90">
        <v>33480</v>
      </c>
      <c r="D95" s="90">
        <v>20638</v>
      </c>
      <c r="E95" s="91">
        <f t="shared" si="38"/>
        <v>61.64277180406212</v>
      </c>
      <c r="F95" s="92">
        <v>4213</v>
      </c>
      <c r="G95" s="92">
        <v>286</v>
      </c>
      <c r="H95" s="93">
        <f t="shared" si="39"/>
        <v>6.7885117493472595</v>
      </c>
      <c r="I95" s="94">
        <f t="shared" si="36"/>
        <v>210</v>
      </c>
      <c r="J95" s="93">
        <f t="shared" si="25"/>
        <v>73.42657342657343</v>
      </c>
      <c r="K95" s="92">
        <v>67</v>
      </c>
      <c r="L95" s="92">
        <v>3</v>
      </c>
      <c r="M95" s="92">
        <v>3</v>
      </c>
      <c r="N95" s="92">
        <v>137</v>
      </c>
      <c r="O95" s="92">
        <v>0</v>
      </c>
      <c r="P95" s="95">
        <f t="shared" si="44"/>
        <v>0</v>
      </c>
      <c r="Q95" s="96">
        <v>76</v>
      </c>
      <c r="R95" s="97">
        <f t="shared" si="45"/>
        <v>26.573426573426573</v>
      </c>
      <c r="S95" s="98">
        <f t="shared" si="46"/>
        <v>26.573426573426573</v>
      </c>
      <c r="T95" s="99">
        <f t="shared" si="40"/>
        <v>0.07120816520294326</v>
      </c>
      <c r="U95" s="92">
        <v>2</v>
      </c>
      <c r="V95" s="100">
        <f t="shared" si="41"/>
        <v>0.047472110135295516</v>
      </c>
      <c r="W95" s="264">
        <f t="shared" si="47"/>
        <v>1.048951048951049</v>
      </c>
      <c r="X95" s="92">
        <v>795</v>
      </c>
      <c r="Y95" s="102">
        <f t="shared" si="42"/>
        <v>18.870163778779965</v>
      </c>
    </row>
    <row r="96" spans="1:25" ht="9.75" customHeight="1">
      <c r="A96" s="283"/>
      <c r="B96" s="141" t="s">
        <v>51</v>
      </c>
      <c r="C96" s="142">
        <f>SUM(C94:C95)</f>
        <v>61374</v>
      </c>
      <c r="D96" s="142">
        <f>SUM(D94:D95)</f>
        <v>32315</v>
      </c>
      <c r="E96" s="143">
        <f t="shared" si="38"/>
        <v>52.652589044220676</v>
      </c>
      <c r="F96" s="144">
        <f>SUM(F94:F95)</f>
        <v>6625</v>
      </c>
      <c r="G96" s="144">
        <f>SUM(G94:G95)</f>
        <v>484</v>
      </c>
      <c r="H96" s="145">
        <f t="shared" si="39"/>
        <v>7.30566037735849</v>
      </c>
      <c r="I96" s="146">
        <f t="shared" si="36"/>
        <v>326</v>
      </c>
      <c r="J96" s="145">
        <f t="shared" si="25"/>
        <v>67.35537190082644</v>
      </c>
      <c r="K96" s="147">
        <f aca="true" t="shared" si="58" ref="K96:Q96">SUM(K94:K95)</f>
        <v>97</v>
      </c>
      <c r="L96" s="147">
        <f t="shared" si="58"/>
        <v>3</v>
      </c>
      <c r="M96" s="147">
        <f t="shared" si="58"/>
        <v>3</v>
      </c>
      <c r="N96" s="147">
        <f t="shared" si="58"/>
        <v>223</v>
      </c>
      <c r="O96" s="147">
        <f t="shared" si="58"/>
        <v>0</v>
      </c>
      <c r="P96" s="148">
        <f t="shared" si="44"/>
        <v>0</v>
      </c>
      <c r="Q96" s="149">
        <f t="shared" si="58"/>
        <v>158</v>
      </c>
      <c r="R96" s="150">
        <f t="shared" si="45"/>
        <v>32.64462809917356</v>
      </c>
      <c r="S96" s="143">
        <f t="shared" si="46"/>
        <v>32.64462809917356</v>
      </c>
      <c r="T96" s="151">
        <f t="shared" si="40"/>
        <v>0.045283018867924525</v>
      </c>
      <c r="U96" s="147">
        <f>SUM(U94:U95)</f>
        <v>2</v>
      </c>
      <c r="V96" s="152">
        <f t="shared" si="41"/>
        <v>0.03018867924528302</v>
      </c>
      <c r="W96" s="148">
        <f t="shared" si="47"/>
        <v>0.6198347107438017</v>
      </c>
      <c r="X96" s="147">
        <f>SUM(X94:X95)</f>
        <v>1283</v>
      </c>
      <c r="Y96" s="153">
        <f t="shared" si="42"/>
        <v>19.366037735849055</v>
      </c>
    </row>
    <row r="97" spans="1:25" ht="9.75" customHeight="1">
      <c r="A97" s="292" t="s">
        <v>81</v>
      </c>
      <c r="B97" s="129" t="s">
        <v>49</v>
      </c>
      <c r="C97" s="130">
        <v>4303</v>
      </c>
      <c r="D97" s="130">
        <v>2284</v>
      </c>
      <c r="E97" s="131">
        <f t="shared" si="38"/>
        <v>53.07924703695096</v>
      </c>
      <c r="F97" s="132">
        <v>817</v>
      </c>
      <c r="G97" s="132">
        <v>67</v>
      </c>
      <c r="H97" s="133">
        <f t="shared" si="39"/>
        <v>8.200734394124847</v>
      </c>
      <c r="I97" s="134">
        <f t="shared" si="36"/>
        <v>53</v>
      </c>
      <c r="J97" s="133">
        <f t="shared" si="25"/>
        <v>79.1044776119403</v>
      </c>
      <c r="K97" s="132">
        <v>7</v>
      </c>
      <c r="L97" s="132">
        <v>0</v>
      </c>
      <c r="M97" s="132">
        <v>2</v>
      </c>
      <c r="N97" s="132">
        <v>44</v>
      </c>
      <c r="O97" s="132">
        <v>10</v>
      </c>
      <c r="P97" s="135">
        <f t="shared" si="44"/>
        <v>14.925373134328357</v>
      </c>
      <c r="Q97" s="136">
        <v>4</v>
      </c>
      <c r="R97" s="137">
        <f t="shared" si="45"/>
        <v>5.970149253731343</v>
      </c>
      <c r="S97" s="131">
        <f t="shared" si="46"/>
        <v>20.8955223880597</v>
      </c>
      <c r="T97" s="138">
        <f t="shared" si="40"/>
        <v>0</v>
      </c>
      <c r="U97" s="132">
        <v>0</v>
      </c>
      <c r="V97" s="139">
        <f t="shared" si="41"/>
        <v>0</v>
      </c>
      <c r="W97" s="101">
        <f t="shared" si="47"/>
        <v>0</v>
      </c>
      <c r="X97" s="132">
        <v>199</v>
      </c>
      <c r="Y97" s="140">
        <f t="shared" si="42"/>
        <v>24.35740514075887</v>
      </c>
    </row>
    <row r="98" spans="1:25" ht="9.75" customHeight="1">
      <c r="A98" s="282"/>
      <c r="B98" s="89" t="s">
        <v>50</v>
      </c>
      <c r="C98" s="90">
        <v>4971</v>
      </c>
      <c r="D98" s="90">
        <v>3318</v>
      </c>
      <c r="E98" s="91">
        <f t="shared" si="38"/>
        <v>66.7471333735667</v>
      </c>
      <c r="F98" s="92">
        <v>1133</v>
      </c>
      <c r="G98" s="92">
        <v>89</v>
      </c>
      <c r="H98" s="93">
        <f t="shared" si="39"/>
        <v>7.855251544571932</v>
      </c>
      <c r="I98" s="94">
        <f t="shared" si="36"/>
        <v>73</v>
      </c>
      <c r="J98" s="93">
        <f t="shared" si="25"/>
        <v>82.02247191011236</v>
      </c>
      <c r="K98" s="92">
        <v>40</v>
      </c>
      <c r="L98" s="92">
        <v>0</v>
      </c>
      <c r="M98" s="92">
        <v>1</v>
      </c>
      <c r="N98" s="92">
        <v>32</v>
      </c>
      <c r="O98" s="92">
        <v>8</v>
      </c>
      <c r="P98" s="95">
        <f t="shared" si="44"/>
        <v>8.98876404494382</v>
      </c>
      <c r="Q98" s="96">
        <v>8</v>
      </c>
      <c r="R98" s="97">
        <f t="shared" si="45"/>
        <v>8.98876404494382</v>
      </c>
      <c r="S98" s="98">
        <f t="shared" si="46"/>
        <v>17.97752808988764</v>
      </c>
      <c r="T98" s="99">
        <f t="shared" si="40"/>
        <v>0</v>
      </c>
      <c r="U98" s="92">
        <v>0</v>
      </c>
      <c r="V98" s="100">
        <f t="shared" si="41"/>
        <v>0</v>
      </c>
      <c r="W98" s="264">
        <f t="shared" si="47"/>
        <v>0</v>
      </c>
      <c r="X98" s="92">
        <v>217</v>
      </c>
      <c r="Y98" s="102">
        <f t="shared" si="42"/>
        <v>19.152691968225948</v>
      </c>
    </row>
    <row r="99" spans="1:25" ht="9.75" customHeight="1">
      <c r="A99" s="283"/>
      <c r="B99" s="141" t="s">
        <v>51</v>
      </c>
      <c r="C99" s="142">
        <f>SUM(C97:C98)</f>
        <v>9274</v>
      </c>
      <c r="D99" s="142">
        <f>SUM(D97:D98)</f>
        <v>5602</v>
      </c>
      <c r="E99" s="143">
        <f t="shared" si="38"/>
        <v>60.40543454819927</v>
      </c>
      <c r="F99" s="144">
        <f>SUM(F97:F98)</f>
        <v>1950</v>
      </c>
      <c r="G99" s="144">
        <f>SUM(G97:G98)</f>
        <v>156</v>
      </c>
      <c r="H99" s="145">
        <f t="shared" si="39"/>
        <v>8</v>
      </c>
      <c r="I99" s="146">
        <f t="shared" si="36"/>
        <v>126</v>
      </c>
      <c r="J99" s="145">
        <f t="shared" si="25"/>
        <v>80.76923076923077</v>
      </c>
      <c r="K99" s="147">
        <f aca="true" t="shared" si="59" ref="K99:Q99">SUM(K97:K98)</f>
        <v>47</v>
      </c>
      <c r="L99" s="147">
        <f t="shared" si="59"/>
        <v>0</v>
      </c>
      <c r="M99" s="147">
        <f t="shared" si="59"/>
        <v>3</v>
      </c>
      <c r="N99" s="147">
        <f t="shared" si="59"/>
        <v>76</v>
      </c>
      <c r="O99" s="147">
        <f t="shared" si="59"/>
        <v>18</v>
      </c>
      <c r="P99" s="148">
        <f t="shared" si="44"/>
        <v>11.538461538461538</v>
      </c>
      <c r="Q99" s="149">
        <f t="shared" si="59"/>
        <v>12</v>
      </c>
      <c r="R99" s="150">
        <f t="shared" si="45"/>
        <v>7.6923076923076925</v>
      </c>
      <c r="S99" s="143">
        <f t="shared" si="46"/>
        <v>19.230769230769234</v>
      </c>
      <c r="T99" s="151">
        <f t="shared" si="40"/>
        <v>0</v>
      </c>
      <c r="U99" s="147">
        <f>SUM(U97:U98)</f>
        <v>0</v>
      </c>
      <c r="V99" s="152">
        <f t="shared" si="41"/>
        <v>0</v>
      </c>
      <c r="W99" s="148">
        <f t="shared" si="47"/>
        <v>0</v>
      </c>
      <c r="X99" s="147">
        <f>SUM(X97:X98)</f>
        <v>416</v>
      </c>
      <c r="Y99" s="153">
        <f t="shared" si="42"/>
        <v>21.333333333333336</v>
      </c>
    </row>
    <row r="100" spans="1:25" ht="9.75" customHeight="1">
      <c r="A100" s="292" t="s">
        <v>82</v>
      </c>
      <c r="B100" s="129" t="s">
        <v>49</v>
      </c>
      <c r="C100" s="130">
        <v>1821</v>
      </c>
      <c r="D100" s="130">
        <v>611</v>
      </c>
      <c r="E100" s="131">
        <f t="shared" si="38"/>
        <v>33.55299286106535</v>
      </c>
      <c r="F100" s="132">
        <v>383</v>
      </c>
      <c r="G100" s="132">
        <v>26</v>
      </c>
      <c r="H100" s="133">
        <f t="shared" si="39"/>
        <v>6.7885117493472595</v>
      </c>
      <c r="I100" s="134">
        <f t="shared" si="36"/>
        <v>23</v>
      </c>
      <c r="J100" s="133">
        <f t="shared" si="25"/>
        <v>88.46153846153845</v>
      </c>
      <c r="K100" s="132">
        <v>8</v>
      </c>
      <c r="L100" s="132">
        <v>1</v>
      </c>
      <c r="M100" s="132">
        <v>0</v>
      </c>
      <c r="N100" s="132">
        <v>14</v>
      </c>
      <c r="O100" s="132">
        <v>0</v>
      </c>
      <c r="P100" s="135">
        <f t="shared" si="44"/>
        <v>0</v>
      </c>
      <c r="Q100" s="136">
        <v>3</v>
      </c>
      <c r="R100" s="137">
        <f t="shared" si="45"/>
        <v>11.538461538461538</v>
      </c>
      <c r="S100" s="131">
        <f t="shared" si="46"/>
        <v>11.538461538461538</v>
      </c>
      <c r="T100" s="138">
        <f t="shared" si="40"/>
        <v>0.26109660574412535</v>
      </c>
      <c r="U100" s="132">
        <v>0</v>
      </c>
      <c r="V100" s="139">
        <f t="shared" si="41"/>
        <v>0</v>
      </c>
      <c r="W100" s="101">
        <f t="shared" si="47"/>
        <v>3.8461538461538463</v>
      </c>
      <c r="X100" s="132">
        <v>40</v>
      </c>
      <c r="Y100" s="140">
        <f t="shared" si="42"/>
        <v>10.443864229765012</v>
      </c>
    </row>
    <row r="101" spans="1:25" ht="9.75" customHeight="1">
      <c r="A101" s="282"/>
      <c r="B101" s="89" t="s">
        <v>50</v>
      </c>
      <c r="C101" s="90">
        <v>2083</v>
      </c>
      <c r="D101" s="90">
        <v>718</v>
      </c>
      <c r="E101" s="91">
        <f t="shared" si="38"/>
        <v>34.46951512241959</v>
      </c>
      <c r="F101" s="92">
        <v>489</v>
      </c>
      <c r="G101" s="92">
        <v>24</v>
      </c>
      <c r="H101" s="93">
        <f t="shared" si="39"/>
        <v>4.9079754601226995</v>
      </c>
      <c r="I101" s="94">
        <f t="shared" si="36"/>
        <v>18</v>
      </c>
      <c r="J101" s="93">
        <f t="shared" si="25"/>
        <v>75</v>
      </c>
      <c r="K101" s="92">
        <v>5</v>
      </c>
      <c r="L101" s="92">
        <v>1</v>
      </c>
      <c r="M101" s="92">
        <v>0</v>
      </c>
      <c r="N101" s="92">
        <v>12</v>
      </c>
      <c r="O101" s="92">
        <v>0</v>
      </c>
      <c r="P101" s="95">
        <f t="shared" si="44"/>
        <v>0</v>
      </c>
      <c r="Q101" s="96">
        <v>6</v>
      </c>
      <c r="R101" s="97">
        <f t="shared" si="45"/>
        <v>25</v>
      </c>
      <c r="S101" s="98">
        <f t="shared" si="46"/>
        <v>25</v>
      </c>
      <c r="T101" s="99">
        <f t="shared" si="40"/>
        <v>0.2044989775051125</v>
      </c>
      <c r="U101" s="92">
        <v>1</v>
      </c>
      <c r="V101" s="100">
        <f t="shared" si="41"/>
        <v>0.2044989775051125</v>
      </c>
      <c r="W101" s="264">
        <f t="shared" si="47"/>
        <v>4.166666666666666</v>
      </c>
      <c r="X101" s="92">
        <v>41</v>
      </c>
      <c r="Y101" s="102">
        <f t="shared" si="42"/>
        <v>8.384458077709612</v>
      </c>
    </row>
    <row r="102" spans="1:25" ht="9.75" customHeight="1">
      <c r="A102" s="283"/>
      <c r="B102" s="141" t="s">
        <v>51</v>
      </c>
      <c r="C102" s="142">
        <f>SUM(C100:C101)</f>
        <v>3904</v>
      </c>
      <c r="D102" s="142">
        <f>SUM(D100:D101)</f>
        <v>1329</v>
      </c>
      <c r="E102" s="143">
        <f t="shared" si="38"/>
        <v>34.04200819672131</v>
      </c>
      <c r="F102" s="144">
        <f>SUM(F100:F101)</f>
        <v>872</v>
      </c>
      <c r="G102" s="144">
        <f>SUM(G100:G101)</f>
        <v>50</v>
      </c>
      <c r="H102" s="145">
        <f t="shared" si="39"/>
        <v>5.73394495412844</v>
      </c>
      <c r="I102" s="146">
        <f t="shared" si="36"/>
        <v>41</v>
      </c>
      <c r="J102" s="145">
        <f t="shared" si="25"/>
        <v>82</v>
      </c>
      <c r="K102" s="147">
        <f aca="true" t="shared" si="60" ref="K102:Q102">SUM(K100:K101)</f>
        <v>13</v>
      </c>
      <c r="L102" s="147">
        <f t="shared" si="60"/>
        <v>2</v>
      </c>
      <c r="M102" s="147">
        <f t="shared" si="60"/>
        <v>0</v>
      </c>
      <c r="N102" s="147">
        <f t="shared" si="60"/>
        <v>26</v>
      </c>
      <c r="O102" s="147">
        <f t="shared" si="60"/>
        <v>0</v>
      </c>
      <c r="P102" s="148">
        <f t="shared" si="44"/>
        <v>0</v>
      </c>
      <c r="Q102" s="149">
        <f t="shared" si="60"/>
        <v>9</v>
      </c>
      <c r="R102" s="150">
        <f t="shared" si="45"/>
        <v>18</v>
      </c>
      <c r="S102" s="143">
        <f t="shared" si="46"/>
        <v>18</v>
      </c>
      <c r="T102" s="151">
        <f t="shared" si="40"/>
        <v>0.22935779816513763</v>
      </c>
      <c r="U102" s="147">
        <f>SUM(U100:U101)</f>
        <v>1</v>
      </c>
      <c r="V102" s="152">
        <f t="shared" si="41"/>
        <v>0.11467889908256881</v>
      </c>
      <c r="W102" s="148">
        <f t="shared" si="47"/>
        <v>4</v>
      </c>
      <c r="X102" s="147">
        <f>SUM(X100:X101)</f>
        <v>81</v>
      </c>
      <c r="Y102" s="153">
        <f t="shared" si="42"/>
        <v>9.288990825688073</v>
      </c>
    </row>
    <row r="103" spans="1:25" ht="9.75" customHeight="1">
      <c r="A103" s="292" t="s">
        <v>83</v>
      </c>
      <c r="B103" s="129" t="s">
        <v>49</v>
      </c>
      <c r="C103" s="130">
        <v>4851</v>
      </c>
      <c r="D103" s="130">
        <v>1185</v>
      </c>
      <c r="E103" s="131">
        <f t="shared" si="38"/>
        <v>24.42795299938157</v>
      </c>
      <c r="F103" s="132">
        <v>629</v>
      </c>
      <c r="G103" s="132">
        <v>48</v>
      </c>
      <c r="H103" s="133">
        <f t="shared" si="39"/>
        <v>7.631160572337042</v>
      </c>
      <c r="I103" s="134">
        <f t="shared" si="36"/>
        <v>32</v>
      </c>
      <c r="J103" s="133">
        <f t="shared" si="25"/>
        <v>66.66666666666666</v>
      </c>
      <c r="K103" s="132">
        <v>5</v>
      </c>
      <c r="L103" s="132">
        <v>2</v>
      </c>
      <c r="M103" s="132">
        <v>0</v>
      </c>
      <c r="N103" s="132">
        <v>25</v>
      </c>
      <c r="O103" s="132">
        <v>0</v>
      </c>
      <c r="P103" s="135">
        <f t="shared" si="44"/>
        <v>0</v>
      </c>
      <c r="Q103" s="136">
        <v>16</v>
      </c>
      <c r="R103" s="137">
        <f t="shared" si="45"/>
        <v>33.33333333333333</v>
      </c>
      <c r="S103" s="131">
        <f t="shared" si="46"/>
        <v>33.33333333333333</v>
      </c>
      <c r="T103" s="138">
        <f t="shared" si="40"/>
        <v>0.3179650238473768</v>
      </c>
      <c r="U103" s="132">
        <v>1</v>
      </c>
      <c r="V103" s="139">
        <f t="shared" si="41"/>
        <v>0.1589825119236884</v>
      </c>
      <c r="W103" s="101">
        <f t="shared" si="47"/>
        <v>4.166666666666666</v>
      </c>
      <c r="X103" s="132">
        <v>84</v>
      </c>
      <c r="Y103" s="140">
        <f t="shared" si="42"/>
        <v>13.354531001589825</v>
      </c>
    </row>
    <row r="104" spans="1:25" ht="9.75" customHeight="1">
      <c r="A104" s="282"/>
      <c r="B104" s="89" t="s">
        <v>50</v>
      </c>
      <c r="C104" s="90">
        <v>5881</v>
      </c>
      <c r="D104" s="90">
        <v>1592</v>
      </c>
      <c r="E104" s="91">
        <f t="shared" si="38"/>
        <v>27.070226152014964</v>
      </c>
      <c r="F104" s="92">
        <v>1071</v>
      </c>
      <c r="G104" s="92">
        <v>52</v>
      </c>
      <c r="H104" s="93">
        <f t="shared" si="39"/>
        <v>4.855275443510738</v>
      </c>
      <c r="I104" s="94">
        <f t="shared" si="36"/>
        <v>37</v>
      </c>
      <c r="J104" s="93">
        <f t="shared" si="25"/>
        <v>71.15384615384616</v>
      </c>
      <c r="K104" s="92">
        <v>14</v>
      </c>
      <c r="L104" s="92">
        <v>0</v>
      </c>
      <c r="M104" s="92">
        <v>0</v>
      </c>
      <c r="N104" s="92">
        <v>23</v>
      </c>
      <c r="O104" s="92">
        <v>0</v>
      </c>
      <c r="P104" s="95">
        <f t="shared" si="44"/>
        <v>0</v>
      </c>
      <c r="Q104" s="96">
        <v>15</v>
      </c>
      <c r="R104" s="97">
        <f t="shared" si="45"/>
        <v>28.846153846153843</v>
      </c>
      <c r="S104" s="98">
        <f t="shared" si="46"/>
        <v>28.846153846153843</v>
      </c>
      <c r="T104" s="99">
        <f t="shared" si="40"/>
        <v>0</v>
      </c>
      <c r="U104" s="92">
        <v>0</v>
      </c>
      <c r="V104" s="100">
        <f t="shared" si="41"/>
        <v>0</v>
      </c>
      <c r="W104" s="264">
        <f t="shared" si="47"/>
        <v>0</v>
      </c>
      <c r="X104" s="92">
        <v>97</v>
      </c>
      <c r="Y104" s="102">
        <f t="shared" si="42"/>
        <v>9.056956115779645</v>
      </c>
    </row>
    <row r="105" spans="1:25" ht="9.75" customHeight="1" thickBot="1">
      <c r="A105" s="288"/>
      <c r="B105" s="103" t="s">
        <v>51</v>
      </c>
      <c r="C105" s="104">
        <f>SUM(C103:C104)</f>
        <v>10732</v>
      </c>
      <c r="D105" s="104">
        <f>SUM(D103:D104)</f>
        <v>2777</v>
      </c>
      <c r="E105" s="105">
        <f t="shared" si="38"/>
        <v>25.87588520313082</v>
      </c>
      <c r="F105" s="106">
        <f>SUM(F103:F104)</f>
        <v>1700</v>
      </c>
      <c r="G105" s="106">
        <f>SUM(G103:G104)</f>
        <v>100</v>
      </c>
      <c r="H105" s="107">
        <f t="shared" si="39"/>
        <v>5.88235294117647</v>
      </c>
      <c r="I105" s="108">
        <f t="shared" si="36"/>
        <v>69</v>
      </c>
      <c r="J105" s="107">
        <f t="shared" si="25"/>
        <v>69</v>
      </c>
      <c r="K105" s="109">
        <f aca="true" t="shared" si="61" ref="K105:Q105">SUM(K103:K104)</f>
        <v>19</v>
      </c>
      <c r="L105" s="109">
        <f t="shared" si="61"/>
        <v>2</v>
      </c>
      <c r="M105" s="109">
        <f t="shared" si="61"/>
        <v>0</v>
      </c>
      <c r="N105" s="109">
        <f t="shared" si="61"/>
        <v>48</v>
      </c>
      <c r="O105" s="109">
        <f t="shared" si="61"/>
        <v>0</v>
      </c>
      <c r="P105" s="110">
        <f t="shared" si="44"/>
        <v>0</v>
      </c>
      <c r="Q105" s="111">
        <f t="shared" si="61"/>
        <v>31</v>
      </c>
      <c r="R105" s="112">
        <f t="shared" si="45"/>
        <v>31</v>
      </c>
      <c r="S105" s="105">
        <f t="shared" si="46"/>
        <v>31</v>
      </c>
      <c r="T105" s="113">
        <f t="shared" si="40"/>
        <v>0.1176470588235294</v>
      </c>
      <c r="U105" s="109">
        <f>SUM(U103:U104)</f>
        <v>1</v>
      </c>
      <c r="V105" s="114">
        <f t="shared" si="41"/>
        <v>0.0588235294117647</v>
      </c>
      <c r="W105" s="110">
        <f t="shared" si="47"/>
        <v>2</v>
      </c>
      <c r="X105" s="109">
        <f>SUM(X103:X104)</f>
        <v>181</v>
      </c>
      <c r="Y105" s="115">
        <f t="shared" si="42"/>
        <v>10.647058823529413</v>
      </c>
    </row>
    <row r="106" spans="1:25" ht="9.75" customHeight="1">
      <c r="A106" s="275" t="s">
        <v>84</v>
      </c>
      <c r="B106" s="37" t="s">
        <v>49</v>
      </c>
      <c r="C106" s="38">
        <f>SUM(C94,,C97,C100,C103,)</f>
        <v>38869</v>
      </c>
      <c r="D106" s="38">
        <f>SUM(D94,,D97,D100,D103,)</f>
        <v>15757</v>
      </c>
      <c r="E106" s="39">
        <f t="shared" si="38"/>
        <v>40.53873266613496</v>
      </c>
      <c r="F106" s="40">
        <f>SUM(F94,,F97,F100,F103,)</f>
        <v>4241</v>
      </c>
      <c r="G106" s="40">
        <f>SUM(G94,G97,G100,G103)</f>
        <v>339</v>
      </c>
      <c r="H106" s="41">
        <f t="shared" si="39"/>
        <v>7.993397783541617</v>
      </c>
      <c r="I106" s="42">
        <f t="shared" si="36"/>
        <v>224</v>
      </c>
      <c r="J106" s="41">
        <f t="shared" si="25"/>
        <v>66.07669616519173</v>
      </c>
      <c r="K106" s="40">
        <f aca="true" t="shared" si="62" ref="K106:Q107">SUM(K94,,K97,K100,K103,)</f>
        <v>50</v>
      </c>
      <c r="L106" s="40">
        <f t="shared" si="62"/>
        <v>3</v>
      </c>
      <c r="M106" s="40">
        <f t="shared" si="62"/>
        <v>2</v>
      </c>
      <c r="N106" s="40">
        <f t="shared" si="62"/>
        <v>169</v>
      </c>
      <c r="O106" s="40">
        <f t="shared" si="62"/>
        <v>10</v>
      </c>
      <c r="P106" s="44">
        <f t="shared" si="44"/>
        <v>2.949852507374631</v>
      </c>
      <c r="Q106" s="45">
        <f t="shared" si="62"/>
        <v>105</v>
      </c>
      <c r="R106" s="46">
        <f t="shared" si="45"/>
        <v>30.973451327433626</v>
      </c>
      <c r="S106" s="39">
        <f t="shared" si="46"/>
        <v>33.92330383480826</v>
      </c>
      <c r="T106" s="47">
        <f t="shared" si="40"/>
        <v>0.07073803348266919</v>
      </c>
      <c r="U106" s="40">
        <f>SUM(U94,,U97,U100,U103,)</f>
        <v>1</v>
      </c>
      <c r="V106" s="48">
        <f t="shared" si="41"/>
        <v>0.02357934449422306</v>
      </c>
      <c r="W106" s="62">
        <f t="shared" si="47"/>
        <v>0.8849557522123894</v>
      </c>
      <c r="X106" s="40">
        <f>SUM(X94,,X97,X100,X103,)</f>
        <v>811</v>
      </c>
      <c r="Y106" s="49">
        <f t="shared" si="42"/>
        <v>19.1228483848149</v>
      </c>
    </row>
    <row r="107" spans="1:25" ht="9.75" customHeight="1">
      <c r="A107" s="276"/>
      <c r="B107" s="50" t="s">
        <v>50</v>
      </c>
      <c r="C107" s="51">
        <f>SUM(C95,,C98,C101,C104,)</f>
        <v>46415</v>
      </c>
      <c r="D107" s="51">
        <f>SUM(D95,,D98,D101,D104,)</f>
        <v>26266</v>
      </c>
      <c r="E107" s="52">
        <f t="shared" si="38"/>
        <v>56.589464612732954</v>
      </c>
      <c r="F107" s="53">
        <f>SUM(F95,,F98,F101,F104,)</f>
        <v>6906</v>
      </c>
      <c r="G107" s="53">
        <f>SUM(G95,G98,G101,G104)</f>
        <v>451</v>
      </c>
      <c r="H107" s="54">
        <f t="shared" si="39"/>
        <v>6.530553142195193</v>
      </c>
      <c r="I107" s="55">
        <f t="shared" si="36"/>
        <v>338</v>
      </c>
      <c r="J107" s="54">
        <f t="shared" si="25"/>
        <v>74.94456762749445</v>
      </c>
      <c r="K107" s="53">
        <f t="shared" si="62"/>
        <v>126</v>
      </c>
      <c r="L107" s="53">
        <f t="shared" si="62"/>
        <v>4</v>
      </c>
      <c r="M107" s="53">
        <f t="shared" si="62"/>
        <v>4</v>
      </c>
      <c r="N107" s="53">
        <f t="shared" si="62"/>
        <v>204</v>
      </c>
      <c r="O107" s="53">
        <f t="shared" si="62"/>
        <v>8</v>
      </c>
      <c r="P107" s="56">
        <f t="shared" si="44"/>
        <v>1.7738359201773837</v>
      </c>
      <c r="Q107" s="57">
        <f t="shared" si="62"/>
        <v>105</v>
      </c>
      <c r="R107" s="58">
        <f t="shared" si="45"/>
        <v>23.28159645232816</v>
      </c>
      <c r="S107" s="59">
        <f t="shared" si="46"/>
        <v>25.055432372505543</v>
      </c>
      <c r="T107" s="60">
        <f t="shared" si="40"/>
        <v>0.057920648711265565</v>
      </c>
      <c r="U107" s="53">
        <f>SUM(U95,,U98,U101,U104,)</f>
        <v>3</v>
      </c>
      <c r="V107" s="61">
        <f t="shared" si="41"/>
        <v>0.043440486533449174</v>
      </c>
      <c r="W107" s="263">
        <f t="shared" si="47"/>
        <v>0.8869179600886918</v>
      </c>
      <c r="X107" s="53">
        <f>SUM(X95,,X98,X101,X104,)</f>
        <v>1150</v>
      </c>
      <c r="Y107" s="63">
        <f t="shared" si="42"/>
        <v>16.65218650448885</v>
      </c>
    </row>
    <row r="108" spans="1:25" ht="9.75" customHeight="1" thickBot="1">
      <c r="A108" s="277"/>
      <c r="B108" s="64" t="s">
        <v>51</v>
      </c>
      <c r="C108" s="65">
        <f>SUM(C106:C107)</f>
        <v>85284</v>
      </c>
      <c r="D108" s="65">
        <f>SUM(D106:D107)</f>
        <v>42023</v>
      </c>
      <c r="E108" s="66">
        <f t="shared" si="38"/>
        <v>49.27418976595844</v>
      </c>
      <c r="F108" s="67">
        <f>SUM(F106:F107)</f>
        <v>11147</v>
      </c>
      <c r="G108" s="67">
        <f>SUM(G106:G107)</f>
        <v>790</v>
      </c>
      <c r="H108" s="68">
        <f t="shared" si="39"/>
        <v>7.087108639095721</v>
      </c>
      <c r="I108" s="69">
        <f t="shared" si="36"/>
        <v>562</v>
      </c>
      <c r="J108" s="68">
        <f t="shared" si="25"/>
        <v>71.13924050632912</v>
      </c>
      <c r="K108" s="70">
        <f aca="true" t="shared" si="63" ref="K108:Q108">SUM(K106:K107)</f>
        <v>176</v>
      </c>
      <c r="L108" s="70">
        <f t="shared" si="63"/>
        <v>7</v>
      </c>
      <c r="M108" s="70">
        <f t="shared" si="63"/>
        <v>6</v>
      </c>
      <c r="N108" s="70">
        <f t="shared" si="63"/>
        <v>373</v>
      </c>
      <c r="O108" s="70">
        <f t="shared" si="63"/>
        <v>18</v>
      </c>
      <c r="P108" s="71">
        <f t="shared" si="44"/>
        <v>2.278481012658228</v>
      </c>
      <c r="Q108" s="72">
        <f t="shared" si="63"/>
        <v>210</v>
      </c>
      <c r="R108" s="73">
        <f t="shared" si="45"/>
        <v>26.582278481012654</v>
      </c>
      <c r="S108" s="66">
        <f t="shared" si="46"/>
        <v>28.860759493670884</v>
      </c>
      <c r="T108" s="74">
        <f t="shared" si="40"/>
        <v>0.06279716515654436</v>
      </c>
      <c r="U108" s="70">
        <f>SUM(U106:U107)</f>
        <v>4</v>
      </c>
      <c r="V108" s="75">
        <f t="shared" si="41"/>
        <v>0.03588409437516821</v>
      </c>
      <c r="W108" s="71">
        <f t="shared" si="47"/>
        <v>0.8860759493670887</v>
      </c>
      <c r="X108" s="70">
        <f>SUM(X106:X107)</f>
        <v>1961</v>
      </c>
      <c r="Y108" s="76">
        <f t="shared" si="42"/>
        <v>17.592177267426212</v>
      </c>
    </row>
    <row r="109" spans="1:25" ht="9.75" customHeight="1">
      <c r="A109" s="281" t="s">
        <v>85</v>
      </c>
      <c r="B109" s="77" t="s">
        <v>49</v>
      </c>
      <c r="C109" s="78">
        <v>9434</v>
      </c>
      <c r="D109" s="78">
        <v>4664</v>
      </c>
      <c r="E109" s="79">
        <f t="shared" si="38"/>
        <v>49.43820224719101</v>
      </c>
      <c r="F109" s="80">
        <v>2122</v>
      </c>
      <c r="G109" s="80">
        <v>165</v>
      </c>
      <c r="H109" s="81">
        <f t="shared" si="39"/>
        <v>7.775683317624882</v>
      </c>
      <c r="I109" s="82">
        <f t="shared" si="36"/>
        <v>98</v>
      </c>
      <c r="J109" s="81">
        <f t="shared" si="25"/>
        <v>59.3939393939394</v>
      </c>
      <c r="K109" s="80">
        <v>12</v>
      </c>
      <c r="L109" s="80">
        <v>2</v>
      </c>
      <c r="M109" s="80">
        <v>0</v>
      </c>
      <c r="N109" s="80">
        <v>84</v>
      </c>
      <c r="O109" s="80">
        <v>0</v>
      </c>
      <c r="P109" s="83">
        <f t="shared" si="44"/>
        <v>0</v>
      </c>
      <c r="Q109" s="84">
        <v>67</v>
      </c>
      <c r="R109" s="85">
        <f t="shared" si="45"/>
        <v>40.60606060606061</v>
      </c>
      <c r="S109" s="79">
        <f t="shared" si="46"/>
        <v>40.60606060606061</v>
      </c>
      <c r="T109" s="86">
        <f t="shared" si="40"/>
        <v>0.0942507068803016</v>
      </c>
      <c r="U109" s="80">
        <v>0</v>
      </c>
      <c r="V109" s="87">
        <f t="shared" si="41"/>
        <v>0</v>
      </c>
      <c r="W109" s="101">
        <f t="shared" si="47"/>
        <v>1.2121212121212122</v>
      </c>
      <c r="X109" s="80">
        <v>176</v>
      </c>
      <c r="Y109" s="88">
        <f t="shared" si="42"/>
        <v>8.294062205466542</v>
      </c>
    </row>
    <row r="110" spans="1:25" ht="9.75" customHeight="1">
      <c r="A110" s="282"/>
      <c r="B110" s="89" t="s">
        <v>50</v>
      </c>
      <c r="C110" s="90">
        <v>11431</v>
      </c>
      <c r="D110" s="90">
        <v>6226</v>
      </c>
      <c r="E110" s="91">
        <f t="shared" si="38"/>
        <v>54.46592599072697</v>
      </c>
      <c r="F110" s="92">
        <v>2887</v>
      </c>
      <c r="G110" s="92">
        <v>219</v>
      </c>
      <c r="H110" s="93">
        <f t="shared" si="39"/>
        <v>7.585729130585382</v>
      </c>
      <c r="I110" s="94">
        <f t="shared" si="36"/>
        <v>140</v>
      </c>
      <c r="J110" s="93">
        <f aca="true" t="shared" si="64" ref="J110:J120">I110/G110*100</f>
        <v>63.926940639269404</v>
      </c>
      <c r="K110" s="92">
        <v>34</v>
      </c>
      <c r="L110" s="92">
        <v>1</v>
      </c>
      <c r="M110" s="92">
        <v>0</v>
      </c>
      <c r="N110" s="92">
        <v>105</v>
      </c>
      <c r="O110" s="92">
        <v>0</v>
      </c>
      <c r="P110" s="95">
        <f t="shared" si="44"/>
        <v>0</v>
      </c>
      <c r="Q110" s="96">
        <v>79</v>
      </c>
      <c r="R110" s="97">
        <f t="shared" si="45"/>
        <v>36.07305936073059</v>
      </c>
      <c r="S110" s="98">
        <f t="shared" si="46"/>
        <v>36.07305936073059</v>
      </c>
      <c r="T110" s="99">
        <f t="shared" si="40"/>
        <v>0.034638032559750606</v>
      </c>
      <c r="U110" s="92">
        <v>1</v>
      </c>
      <c r="V110" s="100">
        <f t="shared" si="41"/>
        <v>0.034638032559750606</v>
      </c>
      <c r="W110" s="264">
        <f t="shared" si="47"/>
        <v>0.45662100456621</v>
      </c>
      <c r="X110" s="92">
        <v>216</v>
      </c>
      <c r="Y110" s="102">
        <f t="shared" si="42"/>
        <v>7.48181503290613</v>
      </c>
    </row>
    <row r="111" spans="1:25" ht="9.75" customHeight="1">
      <c r="A111" s="283"/>
      <c r="B111" s="141" t="s">
        <v>51</v>
      </c>
      <c r="C111" s="142">
        <f>SUM(C109:C110)</f>
        <v>20865</v>
      </c>
      <c r="D111" s="142">
        <f>SUM(D109:D110)</f>
        <v>10890</v>
      </c>
      <c r="E111" s="143">
        <f t="shared" si="38"/>
        <v>52.192667145938174</v>
      </c>
      <c r="F111" s="144">
        <f>SUM(F109:F110)</f>
        <v>5009</v>
      </c>
      <c r="G111" s="144">
        <f>SUM(G109:G110)</f>
        <v>384</v>
      </c>
      <c r="H111" s="145">
        <f t="shared" si="39"/>
        <v>7.666200838490717</v>
      </c>
      <c r="I111" s="146">
        <f t="shared" si="36"/>
        <v>238</v>
      </c>
      <c r="J111" s="145">
        <f t="shared" si="64"/>
        <v>61.979166666666664</v>
      </c>
      <c r="K111" s="147">
        <f aca="true" t="shared" si="65" ref="K111:Q111">SUM(K109:K110)</f>
        <v>46</v>
      </c>
      <c r="L111" s="147">
        <f t="shared" si="65"/>
        <v>3</v>
      </c>
      <c r="M111" s="147">
        <f t="shared" si="65"/>
        <v>0</v>
      </c>
      <c r="N111" s="147">
        <f t="shared" si="65"/>
        <v>189</v>
      </c>
      <c r="O111" s="147">
        <f t="shared" si="65"/>
        <v>0</v>
      </c>
      <c r="P111" s="148">
        <f t="shared" si="44"/>
        <v>0</v>
      </c>
      <c r="Q111" s="149">
        <f t="shared" si="65"/>
        <v>146</v>
      </c>
      <c r="R111" s="150">
        <f t="shared" si="45"/>
        <v>38.02083333333333</v>
      </c>
      <c r="S111" s="143">
        <f t="shared" si="46"/>
        <v>38.02083333333333</v>
      </c>
      <c r="T111" s="151">
        <f t="shared" si="40"/>
        <v>0.059892194050708725</v>
      </c>
      <c r="U111" s="147">
        <f>SUM(U109:U110)</f>
        <v>1</v>
      </c>
      <c r="V111" s="152">
        <f t="shared" si="41"/>
        <v>0.019964064683569573</v>
      </c>
      <c r="W111" s="148">
        <f t="shared" si="47"/>
        <v>0.78125</v>
      </c>
      <c r="X111" s="147">
        <f>SUM(X109:X110)</f>
        <v>392</v>
      </c>
      <c r="Y111" s="153">
        <f t="shared" si="42"/>
        <v>7.825913355959273</v>
      </c>
    </row>
    <row r="112" spans="1:25" ht="9.75" customHeight="1">
      <c r="A112" s="292" t="s">
        <v>86</v>
      </c>
      <c r="B112" s="129" t="s">
        <v>49</v>
      </c>
      <c r="C112" s="130">
        <v>3041</v>
      </c>
      <c r="D112" s="130">
        <v>888</v>
      </c>
      <c r="E112" s="131">
        <f t="shared" si="38"/>
        <v>29.200920749753372</v>
      </c>
      <c r="F112" s="132">
        <v>634</v>
      </c>
      <c r="G112" s="132">
        <v>42</v>
      </c>
      <c r="H112" s="133">
        <f t="shared" si="39"/>
        <v>6.624605678233439</v>
      </c>
      <c r="I112" s="134">
        <f t="shared" si="36"/>
        <v>31</v>
      </c>
      <c r="J112" s="133">
        <f t="shared" si="64"/>
        <v>73.80952380952381</v>
      </c>
      <c r="K112" s="132">
        <v>8</v>
      </c>
      <c r="L112" s="132">
        <v>0</v>
      </c>
      <c r="M112" s="132">
        <v>0</v>
      </c>
      <c r="N112" s="132">
        <v>23</v>
      </c>
      <c r="O112" s="132">
        <v>1</v>
      </c>
      <c r="P112" s="135">
        <f t="shared" si="44"/>
        <v>2.380952380952381</v>
      </c>
      <c r="Q112" s="136">
        <v>10</v>
      </c>
      <c r="R112" s="137">
        <f t="shared" si="45"/>
        <v>23.809523809523807</v>
      </c>
      <c r="S112" s="131">
        <f t="shared" si="46"/>
        <v>26.190476190476193</v>
      </c>
      <c r="T112" s="138">
        <f t="shared" si="40"/>
        <v>0</v>
      </c>
      <c r="U112" s="132">
        <v>0</v>
      </c>
      <c r="V112" s="139">
        <f t="shared" si="41"/>
        <v>0</v>
      </c>
      <c r="W112" s="101">
        <f t="shared" si="47"/>
        <v>0</v>
      </c>
      <c r="X112" s="132">
        <v>61</v>
      </c>
      <c r="Y112" s="140">
        <f t="shared" si="42"/>
        <v>9.621451104100947</v>
      </c>
    </row>
    <row r="113" spans="1:25" ht="9.75" customHeight="1">
      <c r="A113" s="282"/>
      <c r="B113" s="89" t="s">
        <v>50</v>
      </c>
      <c r="C113" s="90">
        <v>3604</v>
      </c>
      <c r="D113" s="90">
        <v>1296</v>
      </c>
      <c r="E113" s="91">
        <f t="shared" si="38"/>
        <v>35.96004439511653</v>
      </c>
      <c r="F113" s="92">
        <v>990</v>
      </c>
      <c r="G113" s="92">
        <v>57</v>
      </c>
      <c r="H113" s="93">
        <f t="shared" si="39"/>
        <v>5.757575757575758</v>
      </c>
      <c r="I113" s="94">
        <f t="shared" si="36"/>
        <v>43</v>
      </c>
      <c r="J113" s="93">
        <f t="shared" si="64"/>
        <v>75.43859649122807</v>
      </c>
      <c r="K113" s="92">
        <v>22</v>
      </c>
      <c r="L113" s="92">
        <v>0</v>
      </c>
      <c r="M113" s="92">
        <v>0</v>
      </c>
      <c r="N113" s="92">
        <v>21</v>
      </c>
      <c r="O113" s="92">
        <v>2</v>
      </c>
      <c r="P113" s="95">
        <f t="shared" si="44"/>
        <v>3.508771929824561</v>
      </c>
      <c r="Q113" s="96">
        <v>12</v>
      </c>
      <c r="R113" s="97">
        <f t="shared" si="45"/>
        <v>21.052631578947366</v>
      </c>
      <c r="S113" s="98">
        <f t="shared" si="46"/>
        <v>24.561403508771928</v>
      </c>
      <c r="T113" s="99">
        <f t="shared" si="40"/>
        <v>0</v>
      </c>
      <c r="U113" s="92">
        <v>0</v>
      </c>
      <c r="V113" s="100">
        <f t="shared" si="41"/>
        <v>0</v>
      </c>
      <c r="W113" s="264">
        <f t="shared" si="47"/>
        <v>0</v>
      </c>
      <c r="X113" s="92">
        <v>95</v>
      </c>
      <c r="Y113" s="102">
        <f t="shared" si="42"/>
        <v>9.595959595959595</v>
      </c>
    </row>
    <row r="114" spans="1:25" ht="9.75" customHeight="1">
      <c r="A114" s="283"/>
      <c r="B114" s="141" t="s">
        <v>51</v>
      </c>
      <c r="C114" s="142">
        <f>SUM(C112:C113)</f>
        <v>6645</v>
      </c>
      <c r="D114" s="142">
        <f>SUM(D112:D113)</f>
        <v>2184</v>
      </c>
      <c r="E114" s="143">
        <f t="shared" si="38"/>
        <v>32.86681715575621</v>
      </c>
      <c r="F114" s="144">
        <f>SUM(F112:F113)</f>
        <v>1624</v>
      </c>
      <c r="G114" s="144">
        <f>SUM(G112:G113)</f>
        <v>99</v>
      </c>
      <c r="H114" s="145">
        <f t="shared" si="39"/>
        <v>6.096059113300493</v>
      </c>
      <c r="I114" s="146">
        <f t="shared" si="36"/>
        <v>74</v>
      </c>
      <c r="J114" s="145">
        <f t="shared" si="64"/>
        <v>74.74747474747475</v>
      </c>
      <c r="K114" s="147">
        <f aca="true" t="shared" si="66" ref="K114:Q114">SUM(K112:K113)</f>
        <v>30</v>
      </c>
      <c r="L114" s="147">
        <f t="shared" si="66"/>
        <v>0</v>
      </c>
      <c r="M114" s="147">
        <f t="shared" si="66"/>
        <v>0</v>
      </c>
      <c r="N114" s="147">
        <f t="shared" si="66"/>
        <v>44</v>
      </c>
      <c r="O114" s="147">
        <f t="shared" si="66"/>
        <v>3</v>
      </c>
      <c r="P114" s="148">
        <f t="shared" si="44"/>
        <v>3.0303030303030303</v>
      </c>
      <c r="Q114" s="149">
        <f t="shared" si="66"/>
        <v>22</v>
      </c>
      <c r="R114" s="150">
        <f t="shared" si="45"/>
        <v>22.22222222222222</v>
      </c>
      <c r="S114" s="143">
        <f t="shared" si="46"/>
        <v>25.252525252525253</v>
      </c>
      <c r="T114" s="151">
        <f t="shared" si="40"/>
        <v>0</v>
      </c>
      <c r="U114" s="147">
        <f>SUM(U112:U113)</f>
        <v>0</v>
      </c>
      <c r="V114" s="152">
        <f t="shared" si="41"/>
        <v>0</v>
      </c>
      <c r="W114" s="148">
        <f t="shared" si="47"/>
        <v>0</v>
      </c>
      <c r="X114" s="147">
        <f>SUM(X112:X113)</f>
        <v>156</v>
      </c>
      <c r="Y114" s="153">
        <f t="shared" si="42"/>
        <v>9.60591133004926</v>
      </c>
    </row>
    <row r="115" spans="1:25" ht="9.75" customHeight="1">
      <c r="A115" s="292" t="s">
        <v>87</v>
      </c>
      <c r="B115" s="129" t="s">
        <v>49</v>
      </c>
      <c r="C115" s="130">
        <v>1712</v>
      </c>
      <c r="D115" s="130">
        <v>504</v>
      </c>
      <c r="E115" s="131">
        <f t="shared" si="38"/>
        <v>29.439252336448597</v>
      </c>
      <c r="F115" s="132">
        <v>454</v>
      </c>
      <c r="G115" s="132">
        <v>28</v>
      </c>
      <c r="H115" s="133">
        <f t="shared" si="39"/>
        <v>6.167400881057269</v>
      </c>
      <c r="I115" s="134">
        <f t="shared" si="36"/>
        <v>6</v>
      </c>
      <c r="J115" s="133">
        <f t="shared" si="64"/>
        <v>21.428571428571427</v>
      </c>
      <c r="K115" s="132">
        <v>0</v>
      </c>
      <c r="L115" s="132">
        <v>0</v>
      </c>
      <c r="M115" s="132">
        <v>0</v>
      </c>
      <c r="N115" s="132">
        <v>6</v>
      </c>
      <c r="O115" s="132">
        <v>0</v>
      </c>
      <c r="P115" s="135">
        <f t="shared" si="44"/>
        <v>0</v>
      </c>
      <c r="Q115" s="136">
        <v>22</v>
      </c>
      <c r="R115" s="137">
        <f t="shared" si="45"/>
        <v>78.57142857142857</v>
      </c>
      <c r="S115" s="131">
        <f t="shared" si="46"/>
        <v>78.57142857142857</v>
      </c>
      <c r="T115" s="138">
        <f t="shared" si="40"/>
        <v>0</v>
      </c>
      <c r="U115" s="132">
        <v>0</v>
      </c>
      <c r="V115" s="139">
        <f t="shared" si="41"/>
        <v>0</v>
      </c>
      <c r="W115" s="101">
        <f t="shared" si="47"/>
        <v>0</v>
      </c>
      <c r="X115" s="132">
        <v>88</v>
      </c>
      <c r="Y115" s="140">
        <f t="shared" si="42"/>
        <v>19.383259911894275</v>
      </c>
    </row>
    <row r="116" spans="1:25" ht="9.75" customHeight="1">
      <c r="A116" s="282"/>
      <c r="B116" s="89" t="s">
        <v>50</v>
      </c>
      <c r="C116" s="90">
        <v>2032</v>
      </c>
      <c r="D116" s="90">
        <v>756</v>
      </c>
      <c r="E116" s="91">
        <f t="shared" si="38"/>
        <v>37.20472440944882</v>
      </c>
      <c r="F116" s="92">
        <v>669</v>
      </c>
      <c r="G116" s="92">
        <v>35</v>
      </c>
      <c r="H116" s="93">
        <f t="shared" si="39"/>
        <v>5.23168908819133</v>
      </c>
      <c r="I116" s="94">
        <f>SUM(K116:N116)</f>
        <v>5</v>
      </c>
      <c r="J116" s="93">
        <f t="shared" si="64"/>
        <v>14.285714285714285</v>
      </c>
      <c r="K116" s="92">
        <v>0</v>
      </c>
      <c r="L116" s="92">
        <v>0</v>
      </c>
      <c r="M116" s="92">
        <v>0</v>
      </c>
      <c r="N116" s="92">
        <v>5</v>
      </c>
      <c r="O116" s="92">
        <v>0</v>
      </c>
      <c r="P116" s="95">
        <f t="shared" si="44"/>
        <v>0</v>
      </c>
      <c r="Q116" s="96">
        <v>30</v>
      </c>
      <c r="R116" s="97">
        <f t="shared" si="45"/>
        <v>85.71428571428571</v>
      </c>
      <c r="S116" s="98">
        <f t="shared" si="46"/>
        <v>85.71428571428571</v>
      </c>
      <c r="T116" s="99">
        <f t="shared" si="40"/>
        <v>0</v>
      </c>
      <c r="U116" s="92">
        <v>0</v>
      </c>
      <c r="V116" s="100">
        <f t="shared" si="41"/>
        <v>0</v>
      </c>
      <c r="W116" s="264">
        <f t="shared" si="47"/>
        <v>0</v>
      </c>
      <c r="X116" s="92">
        <v>131</v>
      </c>
      <c r="Y116" s="102">
        <f t="shared" si="42"/>
        <v>19.581464872944693</v>
      </c>
    </row>
    <row r="117" spans="1:25" ht="9.75" customHeight="1">
      <c r="A117" s="283"/>
      <c r="B117" s="141" t="s">
        <v>51</v>
      </c>
      <c r="C117" s="142">
        <f>SUM(C115:C116)</f>
        <v>3744</v>
      </c>
      <c r="D117" s="142">
        <f>SUM(D115:D116)</f>
        <v>1260</v>
      </c>
      <c r="E117" s="143">
        <f t="shared" si="38"/>
        <v>33.65384615384615</v>
      </c>
      <c r="F117" s="144">
        <f>SUM(F115:F116)</f>
        <v>1123</v>
      </c>
      <c r="G117" s="144">
        <f>SUM(G115:G116)</f>
        <v>63</v>
      </c>
      <c r="H117" s="145">
        <f t="shared" si="39"/>
        <v>5.6099732858414955</v>
      </c>
      <c r="I117" s="146">
        <f t="shared" si="36"/>
        <v>11</v>
      </c>
      <c r="J117" s="145">
        <f t="shared" si="64"/>
        <v>17.46031746031746</v>
      </c>
      <c r="K117" s="147">
        <f aca="true" t="shared" si="67" ref="K117:Q117">SUM(K115:K116)</f>
        <v>0</v>
      </c>
      <c r="L117" s="147">
        <f t="shared" si="67"/>
        <v>0</v>
      </c>
      <c r="M117" s="147">
        <f t="shared" si="67"/>
        <v>0</v>
      </c>
      <c r="N117" s="147">
        <f t="shared" si="67"/>
        <v>11</v>
      </c>
      <c r="O117" s="147">
        <f t="shared" si="67"/>
        <v>0</v>
      </c>
      <c r="P117" s="148">
        <f t="shared" si="44"/>
        <v>0</v>
      </c>
      <c r="Q117" s="149">
        <f t="shared" si="67"/>
        <v>52</v>
      </c>
      <c r="R117" s="150">
        <f t="shared" si="45"/>
        <v>82.53968253968253</v>
      </c>
      <c r="S117" s="143">
        <f t="shared" si="46"/>
        <v>82.53968253968253</v>
      </c>
      <c r="T117" s="151">
        <f t="shared" si="40"/>
        <v>0</v>
      </c>
      <c r="U117" s="147">
        <f>SUM(U115:U116)</f>
        <v>0</v>
      </c>
      <c r="V117" s="152">
        <f t="shared" si="41"/>
        <v>0</v>
      </c>
      <c r="W117" s="148">
        <f t="shared" si="47"/>
        <v>0</v>
      </c>
      <c r="X117" s="147">
        <f>SUM(X115:X116)</f>
        <v>219</v>
      </c>
      <c r="Y117" s="153">
        <f t="shared" si="42"/>
        <v>19.5013357079252</v>
      </c>
    </row>
    <row r="118" spans="1:25" ht="9.75" customHeight="1">
      <c r="A118" s="292" t="s">
        <v>88</v>
      </c>
      <c r="B118" s="129" t="s">
        <v>49</v>
      </c>
      <c r="C118" s="130">
        <v>471</v>
      </c>
      <c r="D118" s="130">
        <v>179</v>
      </c>
      <c r="E118" s="131">
        <f t="shared" si="38"/>
        <v>38.004246284501065</v>
      </c>
      <c r="F118" s="132">
        <v>123</v>
      </c>
      <c r="G118" s="132">
        <v>13</v>
      </c>
      <c r="H118" s="133">
        <f t="shared" si="39"/>
        <v>10.569105691056912</v>
      </c>
      <c r="I118" s="134">
        <f t="shared" si="36"/>
        <v>10</v>
      </c>
      <c r="J118" s="133">
        <f t="shared" si="64"/>
        <v>76.92307692307693</v>
      </c>
      <c r="K118" s="132">
        <v>1</v>
      </c>
      <c r="L118" s="132">
        <v>1</v>
      </c>
      <c r="M118" s="132">
        <v>0</v>
      </c>
      <c r="N118" s="132">
        <v>8</v>
      </c>
      <c r="O118" s="132">
        <v>0</v>
      </c>
      <c r="P118" s="135">
        <f t="shared" si="44"/>
        <v>0</v>
      </c>
      <c r="Q118" s="136">
        <v>3</v>
      </c>
      <c r="R118" s="137">
        <f t="shared" si="45"/>
        <v>23.076923076923077</v>
      </c>
      <c r="S118" s="131">
        <f t="shared" si="46"/>
        <v>23.076923076923077</v>
      </c>
      <c r="T118" s="138">
        <f t="shared" si="40"/>
        <v>0.8130081300813009</v>
      </c>
      <c r="U118" s="132">
        <v>1</v>
      </c>
      <c r="V118" s="139">
        <f t="shared" si="41"/>
        <v>0.8130081300813009</v>
      </c>
      <c r="W118" s="101">
        <f t="shared" si="47"/>
        <v>7.6923076923076925</v>
      </c>
      <c r="X118" s="132">
        <v>0</v>
      </c>
      <c r="Y118" s="140">
        <f t="shared" si="42"/>
        <v>0</v>
      </c>
    </row>
    <row r="119" spans="1:25" ht="9.75" customHeight="1">
      <c r="A119" s="282"/>
      <c r="B119" s="89" t="s">
        <v>50</v>
      </c>
      <c r="C119" s="90">
        <v>577</v>
      </c>
      <c r="D119" s="90">
        <v>211</v>
      </c>
      <c r="E119" s="91">
        <f t="shared" si="38"/>
        <v>36.56845753899481</v>
      </c>
      <c r="F119" s="92">
        <v>151</v>
      </c>
      <c r="G119" s="92">
        <v>10</v>
      </c>
      <c r="H119" s="93">
        <f t="shared" si="39"/>
        <v>6.622516556291391</v>
      </c>
      <c r="I119" s="94">
        <f t="shared" si="36"/>
        <v>7</v>
      </c>
      <c r="J119" s="93">
        <f t="shared" si="64"/>
        <v>70</v>
      </c>
      <c r="K119" s="92">
        <v>2</v>
      </c>
      <c r="L119" s="92">
        <v>1</v>
      </c>
      <c r="M119" s="92">
        <v>0</v>
      </c>
      <c r="N119" s="92">
        <v>4</v>
      </c>
      <c r="O119" s="92">
        <v>0</v>
      </c>
      <c r="P119" s="95">
        <f t="shared" si="44"/>
        <v>0</v>
      </c>
      <c r="Q119" s="96">
        <v>3</v>
      </c>
      <c r="R119" s="97">
        <f t="shared" si="45"/>
        <v>30</v>
      </c>
      <c r="S119" s="98">
        <f t="shared" si="46"/>
        <v>30</v>
      </c>
      <c r="T119" s="99">
        <f t="shared" si="40"/>
        <v>0.6622516556291391</v>
      </c>
      <c r="U119" s="92">
        <v>1</v>
      </c>
      <c r="V119" s="100">
        <f t="shared" si="41"/>
        <v>0.6622516556291391</v>
      </c>
      <c r="W119" s="264">
        <f t="shared" si="47"/>
        <v>10</v>
      </c>
      <c r="X119" s="92">
        <v>1</v>
      </c>
      <c r="Y119" s="102">
        <f t="shared" si="42"/>
        <v>0.6622516556291391</v>
      </c>
    </row>
    <row r="120" spans="1:25" ht="9.75" customHeight="1" thickBot="1">
      <c r="A120" s="288"/>
      <c r="B120" s="103" t="s">
        <v>51</v>
      </c>
      <c r="C120" s="104">
        <f>SUM(C118:C119)</f>
        <v>1048</v>
      </c>
      <c r="D120" s="104">
        <f>SUM(D118:D119)</f>
        <v>390</v>
      </c>
      <c r="E120" s="105">
        <f t="shared" si="38"/>
        <v>37.213740458015266</v>
      </c>
      <c r="F120" s="106">
        <f>SUM(F118:F119)</f>
        <v>274</v>
      </c>
      <c r="G120" s="106">
        <f>SUM(G118:G119)</f>
        <v>23</v>
      </c>
      <c r="H120" s="107">
        <f t="shared" si="39"/>
        <v>8.394160583941606</v>
      </c>
      <c r="I120" s="108">
        <f t="shared" si="36"/>
        <v>17</v>
      </c>
      <c r="J120" s="107">
        <f t="shared" si="64"/>
        <v>73.91304347826086</v>
      </c>
      <c r="K120" s="109">
        <f aca="true" t="shared" si="68" ref="K120:Q120">SUM(K118:K119)</f>
        <v>3</v>
      </c>
      <c r="L120" s="109">
        <f t="shared" si="68"/>
        <v>2</v>
      </c>
      <c r="M120" s="109">
        <f t="shared" si="68"/>
        <v>0</v>
      </c>
      <c r="N120" s="109">
        <f t="shared" si="68"/>
        <v>12</v>
      </c>
      <c r="O120" s="109">
        <f t="shared" si="68"/>
        <v>0</v>
      </c>
      <c r="P120" s="110">
        <f t="shared" si="44"/>
        <v>0</v>
      </c>
      <c r="Q120" s="111">
        <f t="shared" si="68"/>
        <v>6</v>
      </c>
      <c r="R120" s="112">
        <f t="shared" si="45"/>
        <v>26.08695652173913</v>
      </c>
      <c r="S120" s="105">
        <f t="shared" si="46"/>
        <v>26.08695652173913</v>
      </c>
      <c r="T120" s="113">
        <f t="shared" si="40"/>
        <v>0.7299270072992701</v>
      </c>
      <c r="U120" s="109">
        <f>SUM(U118:U119)</f>
        <v>2</v>
      </c>
      <c r="V120" s="114">
        <f t="shared" si="41"/>
        <v>0.7299270072992701</v>
      </c>
      <c r="W120" s="123">
        <f t="shared" si="47"/>
        <v>8.695652173913043</v>
      </c>
      <c r="X120" s="109">
        <f>SUM(X118:X119)</f>
        <v>1</v>
      </c>
      <c r="Y120" s="115">
        <f t="shared" si="42"/>
        <v>0.36496350364963503</v>
      </c>
    </row>
    <row r="121" spans="1:25" ht="9.75" customHeight="1">
      <c r="A121" s="275" t="s">
        <v>89</v>
      </c>
      <c r="B121" s="37" t="s">
        <v>49</v>
      </c>
      <c r="C121" s="38">
        <f>SUM(C109,,C112,C115,C118,)</f>
        <v>14658</v>
      </c>
      <c r="D121" s="38">
        <f>SUM(D109,,D112,D115,D118,)</f>
        <v>6235</v>
      </c>
      <c r="E121" s="39">
        <f>D121/C121*100</f>
        <v>42.53649884022377</v>
      </c>
      <c r="F121" s="40">
        <f>SUM(F109,,F112,F115,F118,)</f>
        <v>3333</v>
      </c>
      <c r="G121" s="40">
        <f>SUM(G109,,G112,G115,G118,)</f>
        <v>248</v>
      </c>
      <c r="H121" s="41">
        <f t="shared" si="39"/>
        <v>7.440744074407441</v>
      </c>
      <c r="I121" s="42">
        <f>SUM(K121:N121)</f>
        <v>145</v>
      </c>
      <c r="J121" s="41">
        <f>I121/G121*100</f>
        <v>58.46774193548387</v>
      </c>
      <c r="K121" s="40">
        <f aca="true" t="shared" si="69" ref="K121:Q122">SUM(K109,,K112,K115,K118,)</f>
        <v>21</v>
      </c>
      <c r="L121" s="40">
        <f t="shared" si="69"/>
        <v>3</v>
      </c>
      <c r="M121" s="40">
        <f t="shared" si="69"/>
        <v>0</v>
      </c>
      <c r="N121" s="40">
        <f t="shared" si="69"/>
        <v>121</v>
      </c>
      <c r="O121" s="40">
        <f t="shared" si="69"/>
        <v>1</v>
      </c>
      <c r="P121" s="44">
        <f t="shared" si="44"/>
        <v>0.4032258064516129</v>
      </c>
      <c r="Q121" s="45">
        <f t="shared" si="69"/>
        <v>102</v>
      </c>
      <c r="R121" s="46">
        <f t="shared" si="45"/>
        <v>41.12903225806452</v>
      </c>
      <c r="S121" s="39">
        <f t="shared" si="46"/>
        <v>41.53225806451613</v>
      </c>
      <c r="T121" s="47">
        <f t="shared" si="40"/>
        <v>0.09000900090009001</v>
      </c>
      <c r="U121" s="40">
        <f>SUM(U109,,U112,U115,U118,)</f>
        <v>1</v>
      </c>
      <c r="V121" s="48">
        <f t="shared" si="41"/>
        <v>0.030003000300030006</v>
      </c>
      <c r="W121" s="44">
        <f t="shared" si="47"/>
        <v>1.2096774193548387</v>
      </c>
      <c r="X121" s="40">
        <f>SUM(X109,,X112,X115,X118,)</f>
        <v>325</v>
      </c>
      <c r="Y121" s="49">
        <f t="shared" si="42"/>
        <v>9.750975097509752</v>
      </c>
    </row>
    <row r="122" spans="1:25" ht="9.75" customHeight="1">
      <c r="A122" s="276"/>
      <c r="B122" s="50" t="s">
        <v>50</v>
      </c>
      <c r="C122" s="51">
        <f>SUM(C110,,C113,C116,C119,)</f>
        <v>17644</v>
      </c>
      <c r="D122" s="51">
        <f>SUM(D110,,D113,D116,D119,)</f>
        <v>8489</v>
      </c>
      <c r="E122" s="52">
        <f>D122/C122*100</f>
        <v>48.11267286329631</v>
      </c>
      <c r="F122" s="53">
        <f>SUM(F110,,F113,F116,F119,)</f>
        <v>4697</v>
      </c>
      <c r="G122" s="53">
        <f>SUM(G110,,G113,G116,G119,)</f>
        <v>321</v>
      </c>
      <c r="H122" s="54">
        <f t="shared" si="39"/>
        <v>6.834149457100276</v>
      </c>
      <c r="I122" s="55">
        <f>SUM(K122:N122)</f>
        <v>195</v>
      </c>
      <c r="J122" s="54">
        <f>I122/G122*100</f>
        <v>60.747663551401864</v>
      </c>
      <c r="K122" s="53">
        <f t="shared" si="69"/>
        <v>58</v>
      </c>
      <c r="L122" s="53">
        <f t="shared" si="69"/>
        <v>2</v>
      </c>
      <c r="M122" s="53">
        <f t="shared" si="69"/>
        <v>0</v>
      </c>
      <c r="N122" s="53">
        <f t="shared" si="69"/>
        <v>135</v>
      </c>
      <c r="O122" s="53">
        <f t="shared" si="69"/>
        <v>2</v>
      </c>
      <c r="P122" s="56">
        <f t="shared" si="44"/>
        <v>0.6230529595015576</v>
      </c>
      <c r="Q122" s="57">
        <f t="shared" si="69"/>
        <v>124</v>
      </c>
      <c r="R122" s="58">
        <f t="shared" si="45"/>
        <v>38.62928348909657</v>
      </c>
      <c r="S122" s="59">
        <f t="shared" si="46"/>
        <v>39.25233644859813</v>
      </c>
      <c r="T122" s="60">
        <f t="shared" si="40"/>
        <v>0.04258037044922291</v>
      </c>
      <c r="U122" s="53">
        <f>SUM(U110,,U113,U116,U119,)</f>
        <v>2</v>
      </c>
      <c r="V122" s="61">
        <f t="shared" si="41"/>
        <v>0.04258037044922291</v>
      </c>
      <c r="W122" s="263">
        <f t="shared" si="47"/>
        <v>0.6230529595015576</v>
      </c>
      <c r="X122" s="53">
        <f>SUM(X110,,X113,X116,X119,)</f>
        <v>443</v>
      </c>
      <c r="Y122" s="63">
        <f t="shared" si="42"/>
        <v>9.431552054502875</v>
      </c>
    </row>
    <row r="123" spans="1:25" ht="9.75" customHeight="1" thickBot="1">
      <c r="A123" s="277"/>
      <c r="B123" s="64" t="s">
        <v>51</v>
      </c>
      <c r="C123" s="65">
        <f>SUM(C121:C122)</f>
        <v>32302</v>
      </c>
      <c r="D123" s="65">
        <f>SUM(D121:D122)</f>
        <v>14724</v>
      </c>
      <c r="E123" s="66">
        <f>D123/C123*100</f>
        <v>45.58231688440344</v>
      </c>
      <c r="F123" s="67">
        <f>SUM(F121:F122)</f>
        <v>8030</v>
      </c>
      <c r="G123" s="67">
        <f>SUM(G121:G122)</f>
        <v>569</v>
      </c>
      <c r="H123" s="68">
        <f t="shared" si="39"/>
        <v>7.085927770859278</v>
      </c>
      <c r="I123" s="69">
        <f>SUM(K123:N123)</f>
        <v>340</v>
      </c>
      <c r="J123" s="68">
        <f>I123/G123*100</f>
        <v>59.75395430579965</v>
      </c>
      <c r="K123" s="70">
        <f aca="true" t="shared" si="70" ref="K123:Q123">SUM(K121:K122)</f>
        <v>79</v>
      </c>
      <c r="L123" s="70">
        <f t="shared" si="70"/>
        <v>5</v>
      </c>
      <c r="M123" s="70">
        <f t="shared" si="70"/>
        <v>0</v>
      </c>
      <c r="N123" s="70">
        <f t="shared" si="70"/>
        <v>256</v>
      </c>
      <c r="O123" s="70">
        <f t="shared" si="70"/>
        <v>3</v>
      </c>
      <c r="P123" s="71">
        <f t="shared" si="44"/>
        <v>0.5272407732864675</v>
      </c>
      <c r="Q123" s="72">
        <f t="shared" si="70"/>
        <v>226</v>
      </c>
      <c r="R123" s="73">
        <f t="shared" si="45"/>
        <v>39.71880492091388</v>
      </c>
      <c r="S123" s="66">
        <f t="shared" si="46"/>
        <v>40.24604569420035</v>
      </c>
      <c r="T123" s="74">
        <f t="shared" si="40"/>
        <v>0.062266500622665005</v>
      </c>
      <c r="U123" s="70">
        <f>SUM(U121:U122)</f>
        <v>3</v>
      </c>
      <c r="V123" s="75">
        <f t="shared" si="41"/>
        <v>0.03735990037359901</v>
      </c>
      <c r="W123" s="71">
        <f t="shared" si="47"/>
        <v>0.8787346221441126</v>
      </c>
      <c r="X123" s="70">
        <f>SUM(X121:X122)</f>
        <v>768</v>
      </c>
      <c r="Y123" s="76">
        <f t="shared" si="42"/>
        <v>9.564134495641346</v>
      </c>
    </row>
  </sheetData>
  <sheetProtection/>
  <mergeCells count="45">
    <mergeCell ref="A115:A117"/>
    <mergeCell ref="A118:A120"/>
    <mergeCell ref="A121:A123"/>
    <mergeCell ref="A97:A99"/>
    <mergeCell ref="A100:A102"/>
    <mergeCell ref="A103:A105"/>
    <mergeCell ref="A106:A108"/>
    <mergeCell ref="A109:A111"/>
    <mergeCell ref="A112:A114"/>
    <mergeCell ref="A85:A87"/>
    <mergeCell ref="A88:A90"/>
    <mergeCell ref="A49:A51"/>
    <mergeCell ref="A52:A54"/>
    <mergeCell ref="A73:A75"/>
    <mergeCell ref="A76:A78"/>
    <mergeCell ref="A79:A81"/>
    <mergeCell ref="A82:A84"/>
    <mergeCell ref="A55:A57"/>
    <mergeCell ref="A58:A60"/>
    <mergeCell ref="A31:A33"/>
    <mergeCell ref="A34:A36"/>
    <mergeCell ref="A37:A39"/>
    <mergeCell ref="A40:A42"/>
    <mergeCell ref="A91:A93"/>
    <mergeCell ref="A94:A96"/>
    <mergeCell ref="A61:A63"/>
    <mergeCell ref="A64:A66"/>
    <mergeCell ref="A67:A69"/>
    <mergeCell ref="A70:A72"/>
    <mergeCell ref="I4:J4"/>
    <mergeCell ref="K4:N4"/>
    <mergeCell ref="T4:V4"/>
    <mergeCell ref="X4:Y4"/>
    <mergeCell ref="A13:A15"/>
    <mergeCell ref="A16:A18"/>
    <mergeCell ref="A4:B6"/>
    <mergeCell ref="F4:H4"/>
    <mergeCell ref="A7:A9"/>
    <mergeCell ref="A10:A12"/>
    <mergeCell ref="A43:A45"/>
    <mergeCell ref="A46:A48"/>
    <mergeCell ref="A19:A21"/>
    <mergeCell ref="A22:A24"/>
    <mergeCell ref="A25:A27"/>
    <mergeCell ref="A28:A30"/>
  </mergeCells>
  <printOptions/>
  <pageMargins left="0.7874015748031497" right="0.3937007874015748" top="0.7874015748031497" bottom="0.7874015748031497" header="0" footer="0"/>
  <pageSetup horizontalDpi="600" verticalDpi="600" orientation="landscape" paperSize="9" scale="92" r:id="rId1"/>
  <rowBreaks count="2" manualBreakCount="2">
    <brk id="45" max="255" man="1"/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42"/>
  <sheetViews>
    <sheetView view="pageBreakPreview" zoomScaleSheetLayoutView="100" zoomScalePageLayoutView="0" workbookViewId="0" topLeftCell="A1">
      <pane xSplit="3" ySplit="6" topLeftCell="H19" activePane="bottomRight" state="frozen"/>
      <selection pane="topLeft" activeCell="K47" sqref="K47"/>
      <selection pane="topRight" activeCell="K47" sqref="K47"/>
      <selection pane="bottomLeft" activeCell="K47" sqref="K47"/>
      <selection pane="bottomRight" activeCell="V43" sqref="V43"/>
    </sheetView>
  </sheetViews>
  <sheetFormatPr defaultColWidth="4.57421875" defaultRowHeight="9.75" customHeight="1"/>
  <cols>
    <col min="1" max="1" width="3.57421875" style="2" customWidth="1"/>
    <col min="2" max="2" width="6.57421875" style="2" customWidth="1"/>
    <col min="3" max="3" width="4.57421875" style="2" customWidth="1"/>
    <col min="4" max="4" width="7.140625" style="2" customWidth="1"/>
    <col min="5" max="5" width="6.57421875" style="2" customWidth="1"/>
    <col min="6" max="6" width="6.140625" style="164" customWidth="1"/>
    <col min="7" max="7" width="6.140625" style="2" customWidth="1"/>
    <col min="8" max="8" width="5.57421875" style="2" customWidth="1"/>
    <col min="9" max="9" width="5.57421875" style="164" customWidth="1"/>
    <col min="10" max="10" width="6.140625" style="2" customWidth="1"/>
    <col min="11" max="11" width="4.57421875" style="164" customWidth="1"/>
    <col min="12" max="14" width="6.140625" style="2" customWidth="1"/>
    <col min="15" max="15" width="7.140625" style="2" customWidth="1"/>
    <col min="16" max="16" width="5.140625" style="2" customWidth="1"/>
    <col min="17" max="17" width="5.57421875" style="2" customWidth="1"/>
    <col min="18" max="18" width="5.57421875" style="4" customWidth="1"/>
    <col min="19" max="19" width="5.57421875" style="2" customWidth="1"/>
    <col min="20" max="20" width="5.57421875" style="5" customWidth="1"/>
    <col min="21" max="21" width="5.57421875" style="3" customWidth="1"/>
    <col min="22" max="22" width="5.57421875" style="164" customWidth="1"/>
    <col min="23" max="23" width="5.57421875" style="2" customWidth="1"/>
    <col min="24" max="24" width="4.57421875" style="164" customWidth="1"/>
    <col min="25" max="25" width="11.57421875" style="2" customWidth="1"/>
    <col min="26" max="253" width="9.00390625" style="2" customWidth="1"/>
    <col min="254" max="254" width="3.57421875" style="2" customWidth="1"/>
    <col min="255" max="255" width="6.57421875" style="2" customWidth="1"/>
    <col min="256" max="16384" width="4.57421875" style="2" customWidth="1"/>
  </cols>
  <sheetData>
    <row r="1" spans="1:24" ht="13.5">
      <c r="A1" s="1" t="s">
        <v>0</v>
      </c>
      <c r="E1" s="3"/>
      <c r="F1" s="2"/>
      <c r="H1" s="3"/>
      <c r="I1" s="2"/>
      <c r="J1" s="3"/>
      <c r="K1" s="2"/>
      <c r="Q1" s="4"/>
      <c r="R1" s="2"/>
      <c r="S1" s="5"/>
      <c r="T1" s="3"/>
      <c r="V1" s="2"/>
      <c r="W1" s="3"/>
      <c r="X1" s="2"/>
    </row>
    <row r="2" spans="1:21" s="166" customFormat="1" ht="13.5">
      <c r="A2" s="165" t="s">
        <v>90</v>
      </c>
      <c r="J2" s="167"/>
      <c r="U2" s="168"/>
    </row>
    <row r="3" spans="1:24" ht="15" customHeight="1" thickBot="1">
      <c r="A3" s="169"/>
      <c r="E3" s="164"/>
      <c r="F3" s="2"/>
      <c r="G3" s="164"/>
      <c r="H3" s="164"/>
      <c r="I3" s="2"/>
      <c r="J3" s="164"/>
      <c r="K3" s="2"/>
      <c r="Q3" s="4"/>
      <c r="R3" s="2"/>
      <c r="S3" s="5"/>
      <c r="T3" s="164"/>
      <c r="V3" s="2"/>
      <c r="W3" s="164"/>
      <c r="X3" s="2"/>
    </row>
    <row r="4" spans="1:24" ht="9.75" customHeight="1">
      <c r="A4" s="278"/>
      <c r="B4" s="295"/>
      <c r="C4" s="296"/>
      <c r="D4" s="9"/>
      <c r="E4" s="9"/>
      <c r="F4" s="10"/>
      <c r="G4" s="273" t="s">
        <v>2</v>
      </c>
      <c r="H4" s="274"/>
      <c r="I4" s="274"/>
      <c r="J4" s="274" t="s">
        <v>3</v>
      </c>
      <c r="K4" s="274"/>
      <c r="L4" s="274" t="s">
        <v>4</v>
      </c>
      <c r="M4" s="274"/>
      <c r="N4" s="274"/>
      <c r="O4" s="274"/>
      <c r="P4" s="9"/>
      <c r="Q4" s="170"/>
      <c r="R4" s="308" t="s">
        <v>5</v>
      </c>
      <c r="S4" s="309"/>
      <c r="T4" s="309"/>
      <c r="U4" s="284"/>
      <c r="V4" s="14"/>
      <c r="W4" s="286" t="s">
        <v>6</v>
      </c>
      <c r="X4" s="287"/>
    </row>
    <row r="5" spans="1:24" ht="30.75" customHeight="1">
      <c r="A5" s="279"/>
      <c r="B5" s="297"/>
      <c r="C5" s="298"/>
      <c r="D5" s="16" t="s">
        <v>7</v>
      </c>
      <c r="E5" s="16" t="s">
        <v>8</v>
      </c>
      <c r="F5" s="17" t="s">
        <v>9</v>
      </c>
      <c r="G5" s="18" t="s">
        <v>10</v>
      </c>
      <c r="H5" s="171" t="s">
        <v>11</v>
      </c>
      <c r="I5" s="172" t="s">
        <v>12</v>
      </c>
      <c r="J5" s="171" t="s">
        <v>10</v>
      </c>
      <c r="K5" s="172" t="s">
        <v>13</v>
      </c>
      <c r="L5" s="171" t="s">
        <v>14</v>
      </c>
      <c r="M5" s="171" t="s">
        <v>15</v>
      </c>
      <c r="N5" s="171" t="s">
        <v>16</v>
      </c>
      <c r="O5" s="171" t="s">
        <v>17</v>
      </c>
      <c r="P5" s="16" t="s">
        <v>18</v>
      </c>
      <c r="Q5" s="173" t="s">
        <v>20</v>
      </c>
      <c r="R5" s="23" t="s">
        <v>23</v>
      </c>
      <c r="S5" s="16" t="s">
        <v>24</v>
      </c>
      <c r="T5" s="24" t="s">
        <v>91</v>
      </c>
      <c r="U5" s="174" t="s">
        <v>92</v>
      </c>
      <c r="V5" s="19" t="s">
        <v>26</v>
      </c>
      <c r="W5" s="16" t="s">
        <v>27</v>
      </c>
      <c r="X5" s="25" t="s">
        <v>28</v>
      </c>
    </row>
    <row r="6" spans="1:24" ht="9.75" customHeight="1" thickBot="1">
      <c r="A6" s="280"/>
      <c r="B6" s="299"/>
      <c r="C6" s="300"/>
      <c r="D6" s="26" t="s">
        <v>93</v>
      </c>
      <c r="E6" s="27" t="s">
        <v>94</v>
      </c>
      <c r="F6" s="28" t="s">
        <v>95</v>
      </c>
      <c r="G6" s="29" t="s">
        <v>96</v>
      </c>
      <c r="H6" s="26" t="s">
        <v>97</v>
      </c>
      <c r="I6" s="30" t="s">
        <v>98</v>
      </c>
      <c r="J6" s="26" t="s">
        <v>99</v>
      </c>
      <c r="K6" s="30" t="s">
        <v>100</v>
      </c>
      <c r="L6" s="26"/>
      <c r="M6" s="26" t="s">
        <v>101</v>
      </c>
      <c r="N6" s="26"/>
      <c r="O6" s="26"/>
      <c r="P6" s="26"/>
      <c r="Q6" s="175"/>
      <c r="R6" s="176" t="s">
        <v>43</v>
      </c>
      <c r="S6" s="177" t="s">
        <v>102</v>
      </c>
      <c r="T6" s="177" t="s">
        <v>103</v>
      </c>
      <c r="U6" s="178" t="s">
        <v>104</v>
      </c>
      <c r="V6" s="30" t="s">
        <v>122</v>
      </c>
      <c r="W6" s="27" t="s">
        <v>105</v>
      </c>
      <c r="X6" s="179" t="s">
        <v>106</v>
      </c>
    </row>
    <row r="7" spans="1:24" ht="9.75" customHeight="1">
      <c r="A7" s="301" t="s">
        <v>49</v>
      </c>
      <c r="B7" s="304" t="s">
        <v>107</v>
      </c>
      <c r="C7" s="305"/>
      <c r="D7" s="180">
        <v>57114</v>
      </c>
      <c r="E7" s="180">
        <v>7985</v>
      </c>
      <c r="F7" s="181">
        <f>E7/D7*100</f>
        <v>13.980810309206149</v>
      </c>
      <c r="G7" s="182">
        <v>672</v>
      </c>
      <c r="H7" s="180">
        <v>31</v>
      </c>
      <c r="I7" s="183">
        <f aca="true" t="shared" si="0" ref="I7:I42">H7/G7*100</f>
        <v>4.613095238095238</v>
      </c>
      <c r="J7" s="184">
        <f>SUM(L7:O7)</f>
        <v>11</v>
      </c>
      <c r="K7" s="183">
        <f>J7/H7*100</f>
        <v>35.483870967741936</v>
      </c>
      <c r="L7" s="180">
        <v>4</v>
      </c>
      <c r="M7" s="180">
        <v>0</v>
      </c>
      <c r="N7" s="180">
        <v>0</v>
      </c>
      <c r="O7" s="180">
        <v>7</v>
      </c>
      <c r="P7" s="180">
        <v>10</v>
      </c>
      <c r="Q7" s="185">
        <v>10</v>
      </c>
      <c r="R7" s="186">
        <f aca="true" t="shared" si="1" ref="R7:R42">M7/G7*100</f>
        <v>0</v>
      </c>
      <c r="S7" s="180">
        <v>0</v>
      </c>
      <c r="T7" s="187">
        <f aca="true" t="shared" si="2" ref="T7:T42">S7/G7*100</f>
        <v>0</v>
      </c>
      <c r="U7" s="188" t="str">
        <f>IF(ISERROR(S7/M7),"N/A",S7/M7*100)</f>
        <v>N/A</v>
      </c>
      <c r="V7" s="189">
        <f>M7/H7*100</f>
        <v>0</v>
      </c>
      <c r="W7" s="180">
        <v>351</v>
      </c>
      <c r="X7" s="190">
        <f aca="true" t="shared" si="3" ref="X7:X42">W7/G7*100</f>
        <v>52.23214285714286</v>
      </c>
    </row>
    <row r="8" spans="1:24" ht="9.75" customHeight="1">
      <c r="A8" s="302"/>
      <c r="B8" s="293" t="s">
        <v>108</v>
      </c>
      <c r="C8" s="294"/>
      <c r="D8" s="191">
        <v>54987</v>
      </c>
      <c r="E8" s="191">
        <v>6070</v>
      </c>
      <c r="F8" s="192">
        <f>E8/D8*100</f>
        <v>11.03897284812774</v>
      </c>
      <c r="G8" s="193">
        <v>830</v>
      </c>
      <c r="H8" s="194">
        <v>50</v>
      </c>
      <c r="I8" s="195">
        <f t="shared" si="0"/>
        <v>6.024096385542169</v>
      </c>
      <c r="J8" s="196">
        <f>SUM(L8:O8)</f>
        <v>33</v>
      </c>
      <c r="K8" s="195">
        <f>J8/H8*100</f>
        <v>66</v>
      </c>
      <c r="L8" s="194">
        <v>7</v>
      </c>
      <c r="M8" s="194">
        <v>0</v>
      </c>
      <c r="N8" s="194">
        <v>0</v>
      </c>
      <c r="O8" s="194">
        <v>26</v>
      </c>
      <c r="P8" s="194">
        <v>8</v>
      </c>
      <c r="Q8" s="197">
        <v>9</v>
      </c>
      <c r="R8" s="198">
        <f t="shared" si="1"/>
        <v>0</v>
      </c>
      <c r="S8" s="191">
        <v>0</v>
      </c>
      <c r="T8" s="199">
        <f t="shared" si="2"/>
        <v>0</v>
      </c>
      <c r="U8" s="200" t="str">
        <f>IF(ISERROR(S8/M8),"N/A",S8/M8*100)</f>
        <v>N/A</v>
      </c>
      <c r="V8" s="201">
        <f aca="true" t="shared" si="4" ref="V8:V40">M8/H8*100</f>
        <v>0</v>
      </c>
      <c r="W8" s="191">
        <v>243</v>
      </c>
      <c r="X8" s="202">
        <f t="shared" si="3"/>
        <v>29.277108433734938</v>
      </c>
    </row>
    <row r="9" spans="1:24" ht="9.75" customHeight="1">
      <c r="A9" s="302"/>
      <c r="B9" s="293" t="s">
        <v>109</v>
      </c>
      <c r="C9" s="294"/>
      <c r="D9" s="191">
        <v>58984</v>
      </c>
      <c r="E9" s="191">
        <v>7541</v>
      </c>
      <c r="F9" s="192">
        <f aca="true" t="shared" si="5" ref="F9:F16">E9/D9*100</f>
        <v>12.784823002848231</v>
      </c>
      <c r="G9" s="193">
        <v>1266</v>
      </c>
      <c r="H9" s="194">
        <v>70</v>
      </c>
      <c r="I9" s="195">
        <f t="shared" si="0"/>
        <v>5.529225908372828</v>
      </c>
      <c r="J9" s="196">
        <f aca="true" t="shared" si="6" ref="J9:J18">SUM(L9:O9)</f>
        <v>39</v>
      </c>
      <c r="K9" s="195">
        <f aca="true" t="shared" si="7" ref="K9:K18">J9/H9*100</f>
        <v>55.714285714285715</v>
      </c>
      <c r="L9" s="194">
        <v>11</v>
      </c>
      <c r="M9" s="194">
        <v>2</v>
      </c>
      <c r="N9" s="194">
        <v>0</v>
      </c>
      <c r="O9" s="194">
        <v>26</v>
      </c>
      <c r="P9" s="194">
        <v>12</v>
      </c>
      <c r="Q9" s="197">
        <v>19</v>
      </c>
      <c r="R9" s="198">
        <f t="shared" si="1"/>
        <v>0.1579778830963665</v>
      </c>
      <c r="S9" s="191">
        <v>1</v>
      </c>
      <c r="T9" s="199">
        <f t="shared" si="2"/>
        <v>0.07898894154818326</v>
      </c>
      <c r="U9" s="203">
        <f aca="true" t="shared" si="8" ref="U9:U42">IF(ISERROR(S9/M9),"N/A",S9/M9*100)</f>
        <v>50</v>
      </c>
      <c r="V9" s="201">
        <f t="shared" si="4"/>
        <v>2.857142857142857</v>
      </c>
      <c r="W9" s="191">
        <v>349</v>
      </c>
      <c r="X9" s="202">
        <f t="shared" si="3"/>
        <v>27.567140600315952</v>
      </c>
    </row>
    <row r="10" spans="1:24" ht="9.75" customHeight="1">
      <c r="A10" s="302"/>
      <c r="B10" s="293" t="s">
        <v>110</v>
      </c>
      <c r="C10" s="294"/>
      <c r="D10" s="191">
        <v>70311</v>
      </c>
      <c r="E10" s="191">
        <v>10489</v>
      </c>
      <c r="F10" s="192">
        <f t="shared" si="5"/>
        <v>14.91800713970787</v>
      </c>
      <c r="G10" s="193">
        <v>1984</v>
      </c>
      <c r="H10" s="194">
        <v>133</v>
      </c>
      <c r="I10" s="195">
        <f t="shared" si="0"/>
        <v>6.703629032258064</v>
      </c>
      <c r="J10" s="196">
        <f t="shared" si="6"/>
        <v>78</v>
      </c>
      <c r="K10" s="195">
        <f t="shared" si="7"/>
        <v>58.64661654135338</v>
      </c>
      <c r="L10" s="194">
        <v>18</v>
      </c>
      <c r="M10" s="194">
        <v>3</v>
      </c>
      <c r="N10" s="194">
        <v>3</v>
      </c>
      <c r="O10" s="194">
        <v>54</v>
      </c>
      <c r="P10" s="194">
        <v>20</v>
      </c>
      <c r="Q10" s="197">
        <v>35</v>
      </c>
      <c r="R10" s="198">
        <f t="shared" si="1"/>
        <v>0.15120967741935484</v>
      </c>
      <c r="S10" s="191">
        <v>3</v>
      </c>
      <c r="T10" s="199">
        <f t="shared" si="2"/>
        <v>0.15120967741935484</v>
      </c>
      <c r="U10" s="203">
        <f t="shared" si="8"/>
        <v>100</v>
      </c>
      <c r="V10" s="201">
        <f t="shared" si="4"/>
        <v>2.2556390977443606</v>
      </c>
      <c r="W10" s="191">
        <v>530</v>
      </c>
      <c r="X10" s="202">
        <f t="shared" si="3"/>
        <v>26.713709677419356</v>
      </c>
    </row>
    <row r="11" spans="1:24" ht="9.75" customHeight="1">
      <c r="A11" s="302"/>
      <c r="B11" s="293" t="s">
        <v>111</v>
      </c>
      <c r="C11" s="294"/>
      <c r="D11" s="191">
        <v>70783</v>
      </c>
      <c r="E11" s="191">
        <v>29680</v>
      </c>
      <c r="F11" s="192">
        <f t="shared" si="5"/>
        <v>41.930972126075474</v>
      </c>
      <c r="G11" s="193">
        <v>4893</v>
      </c>
      <c r="H11" s="194">
        <v>369</v>
      </c>
      <c r="I11" s="195">
        <f t="shared" si="0"/>
        <v>7.541385652973635</v>
      </c>
      <c r="J11" s="196">
        <f t="shared" si="6"/>
        <v>217</v>
      </c>
      <c r="K11" s="195">
        <f t="shared" si="7"/>
        <v>58.80758807588076</v>
      </c>
      <c r="L11" s="194">
        <v>38</v>
      </c>
      <c r="M11" s="194">
        <v>11</v>
      </c>
      <c r="N11" s="194">
        <v>0</v>
      </c>
      <c r="O11" s="194">
        <v>168</v>
      </c>
      <c r="P11" s="194">
        <v>63</v>
      </c>
      <c r="Q11" s="197">
        <v>89</v>
      </c>
      <c r="R11" s="198">
        <f t="shared" si="1"/>
        <v>0.22481095442468832</v>
      </c>
      <c r="S11" s="191">
        <v>6</v>
      </c>
      <c r="T11" s="199">
        <f t="shared" si="2"/>
        <v>0.1226241569589209</v>
      </c>
      <c r="U11" s="203">
        <f t="shared" si="8"/>
        <v>54.54545454545454</v>
      </c>
      <c r="V11" s="201">
        <f t="shared" si="4"/>
        <v>2.9810298102981028</v>
      </c>
      <c r="W11" s="191">
        <v>1569</v>
      </c>
      <c r="X11" s="202">
        <f t="shared" si="3"/>
        <v>32.06621704475781</v>
      </c>
    </row>
    <row r="12" spans="1:24" ht="9.75" customHeight="1">
      <c r="A12" s="302"/>
      <c r="B12" s="293" t="s">
        <v>112</v>
      </c>
      <c r="C12" s="294"/>
      <c r="D12" s="191">
        <v>58987</v>
      </c>
      <c r="E12" s="191">
        <v>36605</v>
      </c>
      <c r="F12" s="192">
        <f t="shared" si="5"/>
        <v>62.05604624747826</v>
      </c>
      <c r="G12" s="193">
        <v>8808</v>
      </c>
      <c r="H12" s="194">
        <v>765</v>
      </c>
      <c r="I12" s="195">
        <f t="shared" si="0"/>
        <v>8.685286103542236</v>
      </c>
      <c r="J12" s="196">
        <f t="shared" si="6"/>
        <v>480</v>
      </c>
      <c r="K12" s="195">
        <f t="shared" si="7"/>
        <v>62.745098039215684</v>
      </c>
      <c r="L12" s="194">
        <v>99</v>
      </c>
      <c r="M12" s="194">
        <v>23</v>
      </c>
      <c r="N12" s="194">
        <v>4</v>
      </c>
      <c r="O12" s="194">
        <v>354</v>
      </c>
      <c r="P12" s="194">
        <v>150</v>
      </c>
      <c r="Q12" s="197">
        <v>135</v>
      </c>
      <c r="R12" s="198">
        <f t="shared" si="1"/>
        <v>0.26112624886466845</v>
      </c>
      <c r="S12" s="191">
        <v>9</v>
      </c>
      <c r="T12" s="199">
        <f t="shared" si="2"/>
        <v>0.10217983651226158</v>
      </c>
      <c r="U12" s="203">
        <f t="shared" si="8"/>
        <v>39.130434782608695</v>
      </c>
      <c r="V12" s="201">
        <f t="shared" si="4"/>
        <v>3.0065359477124183</v>
      </c>
      <c r="W12" s="191">
        <v>1918</v>
      </c>
      <c r="X12" s="202">
        <f t="shared" si="3"/>
        <v>21.775658492279746</v>
      </c>
    </row>
    <row r="13" spans="1:24" ht="9.75" customHeight="1">
      <c r="A13" s="302"/>
      <c r="B13" s="293" t="s">
        <v>113</v>
      </c>
      <c r="C13" s="294"/>
      <c r="D13" s="191">
        <v>49162</v>
      </c>
      <c r="E13" s="191">
        <v>37194</v>
      </c>
      <c r="F13" s="192">
        <f t="shared" si="5"/>
        <v>75.65599446727147</v>
      </c>
      <c r="G13" s="193">
        <v>10249</v>
      </c>
      <c r="H13" s="194">
        <v>933</v>
      </c>
      <c r="I13" s="195">
        <f t="shared" si="0"/>
        <v>9.10332715386867</v>
      </c>
      <c r="J13" s="196">
        <f t="shared" si="6"/>
        <v>587</v>
      </c>
      <c r="K13" s="195">
        <f t="shared" si="7"/>
        <v>62.91532690246516</v>
      </c>
      <c r="L13" s="194">
        <v>125</v>
      </c>
      <c r="M13" s="194">
        <v>33</v>
      </c>
      <c r="N13" s="194">
        <v>4</v>
      </c>
      <c r="O13" s="194">
        <v>425</v>
      </c>
      <c r="P13" s="194">
        <v>185</v>
      </c>
      <c r="Q13" s="197">
        <v>161</v>
      </c>
      <c r="R13" s="198">
        <f t="shared" si="1"/>
        <v>0.3219826324519465</v>
      </c>
      <c r="S13" s="191">
        <v>18</v>
      </c>
      <c r="T13" s="199">
        <f t="shared" si="2"/>
        <v>0.17562689042833446</v>
      </c>
      <c r="U13" s="203">
        <f t="shared" si="8"/>
        <v>54.54545454545454</v>
      </c>
      <c r="V13" s="201">
        <f t="shared" si="4"/>
        <v>3.536977491961415</v>
      </c>
      <c r="W13" s="191">
        <v>1606</v>
      </c>
      <c r="X13" s="202">
        <f t="shared" si="3"/>
        <v>15.66982144599473</v>
      </c>
    </row>
    <row r="14" spans="1:24" ht="9.75" customHeight="1">
      <c r="A14" s="302"/>
      <c r="B14" s="293" t="s">
        <v>114</v>
      </c>
      <c r="C14" s="294"/>
      <c r="D14" s="191">
        <v>42224</v>
      </c>
      <c r="E14" s="191">
        <v>33542</v>
      </c>
      <c r="F14" s="192">
        <f t="shared" si="5"/>
        <v>79.43823417961349</v>
      </c>
      <c r="G14" s="193">
        <v>9623</v>
      </c>
      <c r="H14" s="194">
        <v>940</v>
      </c>
      <c r="I14" s="195">
        <f t="shared" si="0"/>
        <v>9.768263535280058</v>
      </c>
      <c r="J14" s="196">
        <f t="shared" si="6"/>
        <v>567</v>
      </c>
      <c r="K14" s="195">
        <f t="shared" si="7"/>
        <v>60.31914893617021</v>
      </c>
      <c r="L14" s="194">
        <v>125</v>
      </c>
      <c r="M14" s="194">
        <v>17</v>
      </c>
      <c r="N14" s="194">
        <v>3</v>
      </c>
      <c r="O14" s="194">
        <v>422</v>
      </c>
      <c r="P14" s="194">
        <v>205</v>
      </c>
      <c r="Q14" s="197">
        <v>168</v>
      </c>
      <c r="R14" s="198">
        <f t="shared" si="1"/>
        <v>0.1766600852125117</v>
      </c>
      <c r="S14" s="191">
        <v>5</v>
      </c>
      <c r="T14" s="199">
        <f t="shared" si="2"/>
        <v>0.0519588485919152</v>
      </c>
      <c r="U14" s="203">
        <f t="shared" si="8"/>
        <v>29.411764705882355</v>
      </c>
      <c r="V14" s="201">
        <f t="shared" si="4"/>
        <v>1.8085106382978722</v>
      </c>
      <c r="W14" s="191">
        <v>937</v>
      </c>
      <c r="X14" s="202">
        <f t="shared" si="3"/>
        <v>9.737088226124909</v>
      </c>
    </row>
    <row r="15" spans="1:24" ht="9.75" customHeight="1">
      <c r="A15" s="302"/>
      <c r="B15" s="306" t="s">
        <v>115</v>
      </c>
      <c r="C15" s="307"/>
      <c r="D15" s="204">
        <v>44740</v>
      </c>
      <c r="E15" s="204">
        <v>33727</v>
      </c>
      <c r="F15" s="205">
        <f t="shared" si="5"/>
        <v>75.38444345105052</v>
      </c>
      <c r="G15" s="206">
        <v>8020</v>
      </c>
      <c r="H15" s="207">
        <v>896</v>
      </c>
      <c r="I15" s="208">
        <f t="shared" si="0"/>
        <v>11.17206982543641</v>
      </c>
      <c r="J15" s="209">
        <f t="shared" si="6"/>
        <v>510</v>
      </c>
      <c r="K15" s="208">
        <f t="shared" si="7"/>
        <v>56.91964285714286</v>
      </c>
      <c r="L15" s="210">
        <v>147</v>
      </c>
      <c r="M15" s="210">
        <v>18</v>
      </c>
      <c r="N15" s="210">
        <v>6</v>
      </c>
      <c r="O15" s="210">
        <v>339</v>
      </c>
      <c r="P15" s="210">
        <v>226</v>
      </c>
      <c r="Q15" s="211">
        <v>160</v>
      </c>
      <c r="R15" s="212">
        <f t="shared" si="1"/>
        <v>0.22443890274314215</v>
      </c>
      <c r="S15" s="204">
        <v>12</v>
      </c>
      <c r="T15" s="213">
        <f t="shared" si="2"/>
        <v>0.14962593516209477</v>
      </c>
      <c r="U15" s="214">
        <f t="shared" si="8"/>
        <v>66.66666666666666</v>
      </c>
      <c r="V15" s="215">
        <f t="shared" si="4"/>
        <v>2.0089285714285716</v>
      </c>
      <c r="W15" s="204">
        <v>793</v>
      </c>
      <c r="X15" s="216">
        <f t="shared" si="3"/>
        <v>9.88778054862843</v>
      </c>
    </row>
    <row r="16" spans="1:24" ht="9.75" customHeight="1">
      <c r="A16" s="302"/>
      <c r="B16" s="310" t="s">
        <v>51</v>
      </c>
      <c r="C16" s="311"/>
      <c r="D16" s="142">
        <v>507292</v>
      </c>
      <c r="E16" s="142">
        <v>202833</v>
      </c>
      <c r="F16" s="217">
        <f t="shared" si="5"/>
        <v>39.983480914345186</v>
      </c>
      <c r="G16" s="218">
        <v>46345</v>
      </c>
      <c r="H16" s="219">
        <v>4187</v>
      </c>
      <c r="I16" s="220">
        <f t="shared" si="0"/>
        <v>9.034415794584097</v>
      </c>
      <c r="J16" s="219">
        <f>SUM(L16:O16)</f>
        <v>2522</v>
      </c>
      <c r="K16" s="220">
        <f t="shared" si="7"/>
        <v>60.23405779794603</v>
      </c>
      <c r="L16" s="142">
        <v>574</v>
      </c>
      <c r="M16" s="142">
        <v>107</v>
      </c>
      <c r="N16" s="142">
        <v>20</v>
      </c>
      <c r="O16" s="142">
        <v>1821</v>
      </c>
      <c r="P16" s="142">
        <v>879</v>
      </c>
      <c r="Q16" s="221">
        <v>786</v>
      </c>
      <c r="R16" s="222">
        <f t="shared" si="1"/>
        <v>0.2308771172726292</v>
      </c>
      <c r="S16" s="142">
        <v>54</v>
      </c>
      <c r="T16" s="223">
        <f t="shared" si="2"/>
        <v>0.11651742367029885</v>
      </c>
      <c r="U16" s="224">
        <f t="shared" si="8"/>
        <v>50.467289719626166</v>
      </c>
      <c r="V16" s="225">
        <f t="shared" si="4"/>
        <v>2.5555290183902555</v>
      </c>
      <c r="W16" s="142">
        <v>8296</v>
      </c>
      <c r="X16" s="226">
        <f t="shared" si="3"/>
        <v>17.900528643866654</v>
      </c>
    </row>
    <row r="17" spans="1:24" ht="9.75" customHeight="1">
      <c r="A17" s="302"/>
      <c r="B17" s="21" t="s">
        <v>116</v>
      </c>
      <c r="C17" s="227" t="s">
        <v>117</v>
      </c>
      <c r="D17" s="228" t="s">
        <v>118</v>
      </c>
      <c r="E17" s="228" t="s">
        <v>118</v>
      </c>
      <c r="F17" s="229" t="s">
        <v>118</v>
      </c>
      <c r="G17" s="230">
        <v>25489</v>
      </c>
      <c r="H17" s="231">
        <v>2507</v>
      </c>
      <c r="I17" s="232">
        <f t="shared" si="0"/>
        <v>9.835615363490133</v>
      </c>
      <c r="J17" s="233">
        <f t="shared" si="6"/>
        <v>1374</v>
      </c>
      <c r="K17" s="232">
        <f t="shared" si="7"/>
        <v>54.8065416832868</v>
      </c>
      <c r="L17" s="234">
        <v>328</v>
      </c>
      <c r="M17" s="234">
        <v>68</v>
      </c>
      <c r="N17" s="234">
        <v>13</v>
      </c>
      <c r="O17" s="234">
        <v>965</v>
      </c>
      <c r="P17" s="234">
        <v>797</v>
      </c>
      <c r="Q17" s="235">
        <v>336</v>
      </c>
      <c r="R17" s="236">
        <f t="shared" si="1"/>
        <v>0.26678174898976026</v>
      </c>
      <c r="S17" s="237">
        <v>36</v>
      </c>
      <c r="T17" s="238">
        <f t="shared" si="2"/>
        <v>0.14123739652399075</v>
      </c>
      <c r="U17" s="239">
        <f t="shared" si="8"/>
        <v>52.94117647058824</v>
      </c>
      <c r="V17" s="240">
        <f t="shared" si="4"/>
        <v>2.7124052652572797</v>
      </c>
      <c r="W17" s="241">
        <v>5380</v>
      </c>
      <c r="X17" s="242">
        <f t="shared" si="3"/>
        <v>21.107144258307507</v>
      </c>
    </row>
    <row r="18" spans="1:24" ht="9.75" customHeight="1" thickBot="1">
      <c r="A18" s="303"/>
      <c r="B18" s="32" t="s">
        <v>119</v>
      </c>
      <c r="C18" s="243" t="s">
        <v>120</v>
      </c>
      <c r="D18" s="244" t="s">
        <v>118</v>
      </c>
      <c r="E18" s="244" t="s">
        <v>118</v>
      </c>
      <c r="F18" s="245" t="s">
        <v>118</v>
      </c>
      <c r="G18" s="246">
        <v>20227</v>
      </c>
      <c r="H18" s="194">
        <v>1680</v>
      </c>
      <c r="I18" s="195">
        <f t="shared" si="0"/>
        <v>8.305729964898404</v>
      </c>
      <c r="J18" s="196">
        <f t="shared" si="6"/>
        <v>1148</v>
      </c>
      <c r="K18" s="195">
        <f t="shared" si="7"/>
        <v>68.33333333333333</v>
      </c>
      <c r="L18" s="247">
        <v>246</v>
      </c>
      <c r="M18" s="247">
        <v>39</v>
      </c>
      <c r="N18" s="247">
        <v>7</v>
      </c>
      <c r="O18" s="247">
        <v>856</v>
      </c>
      <c r="P18" s="247">
        <v>82</v>
      </c>
      <c r="Q18" s="248">
        <v>450</v>
      </c>
      <c r="R18" s="198">
        <f t="shared" si="1"/>
        <v>0.1928115884708558</v>
      </c>
      <c r="S18" s="249">
        <v>18</v>
      </c>
      <c r="T18" s="199">
        <f t="shared" si="2"/>
        <v>0.08898996390962574</v>
      </c>
      <c r="U18" s="203">
        <f t="shared" si="8"/>
        <v>46.15384615384615</v>
      </c>
      <c r="V18" s="201">
        <f t="shared" si="4"/>
        <v>2.3214285714285716</v>
      </c>
      <c r="W18" s="250">
        <v>2916</v>
      </c>
      <c r="X18" s="202">
        <f t="shared" si="3"/>
        <v>14.41637415335937</v>
      </c>
    </row>
    <row r="19" spans="1:24" ht="9.75" customHeight="1">
      <c r="A19" s="301" t="s">
        <v>50</v>
      </c>
      <c r="B19" s="304" t="s">
        <v>107</v>
      </c>
      <c r="C19" s="305"/>
      <c r="D19" s="180">
        <v>58272</v>
      </c>
      <c r="E19" s="180">
        <v>17793</v>
      </c>
      <c r="F19" s="181">
        <f>E19/D19*100</f>
        <v>30.534390444810544</v>
      </c>
      <c r="G19" s="182">
        <v>1956</v>
      </c>
      <c r="H19" s="180">
        <v>128</v>
      </c>
      <c r="I19" s="183">
        <f t="shared" si="0"/>
        <v>6.5439672801636</v>
      </c>
      <c r="J19" s="184">
        <f>SUM(L19:O19)</f>
        <v>82</v>
      </c>
      <c r="K19" s="183">
        <f>J19/H19*100</f>
        <v>64.0625</v>
      </c>
      <c r="L19" s="180">
        <v>40</v>
      </c>
      <c r="M19" s="180">
        <v>2</v>
      </c>
      <c r="N19" s="180">
        <v>0</v>
      </c>
      <c r="O19" s="180">
        <v>40</v>
      </c>
      <c r="P19" s="180">
        <v>21</v>
      </c>
      <c r="Q19" s="185">
        <v>25</v>
      </c>
      <c r="R19" s="186">
        <f t="shared" si="1"/>
        <v>0.10224948875255625</v>
      </c>
      <c r="S19" s="180">
        <v>1</v>
      </c>
      <c r="T19" s="187">
        <f t="shared" si="2"/>
        <v>0.051124744376278126</v>
      </c>
      <c r="U19" s="251">
        <f t="shared" si="8"/>
        <v>50</v>
      </c>
      <c r="V19" s="189">
        <f t="shared" si="4"/>
        <v>1.5625</v>
      </c>
      <c r="W19" s="180">
        <v>1024</v>
      </c>
      <c r="X19" s="190">
        <f t="shared" si="3"/>
        <v>52.3517382413088</v>
      </c>
    </row>
    <row r="20" spans="1:24" ht="9.75" customHeight="1">
      <c r="A20" s="302"/>
      <c r="B20" s="293" t="s">
        <v>108</v>
      </c>
      <c r="C20" s="294"/>
      <c r="D20" s="191">
        <v>55961</v>
      </c>
      <c r="E20" s="191">
        <v>15481</v>
      </c>
      <c r="F20" s="192">
        <f>E20/D20*100</f>
        <v>27.66390879362413</v>
      </c>
      <c r="G20" s="193">
        <v>2419</v>
      </c>
      <c r="H20" s="194">
        <v>146</v>
      </c>
      <c r="I20" s="195">
        <f t="shared" si="0"/>
        <v>6.035551880942538</v>
      </c>
      <c r="J20" s="196">
        <f>SUM(L20:O20)</f>
        <v>82</v>
      </c>
      <c r="K20" s="195">
        <f>J20/H20*100</f>
        <v>56.16438356164384</v>
      </c>
      <c r="L20" s="194">
        <v>48</v>
      </c>
      <c r="M20" s="194">
        <v>0</v>
      </c>
      <c r="N20" s="194">
        <v>0</v>
      </c>
      <c r="O20" s="194">
        <v>34</v>
      </c>
      <c r="P20" s="194">
        <v>33</v>
      </c>
      <c r="Q20" s="197">
        <v>31</v>
      </c>
      <c r="R20" s="198">
        <f t="shared" si="1"/>
        <v>0</v>
      </c>
      <c r="S20" s="191">
        <v>0</v>
      </c>
      <c r="T20" s="199">
        <f t="shared" si="2"/>
        <v>0</v>
      </c>
      <c r="U20" s="200" t="str">
        <f t="shared" si="8"/>
        <v>N/A</v>
      </c>
      <c r="V20" s="201">
        <f t="shared" si="4"/>
        <v>0</v>
      </c>
      <c r="W20" s="191">
        <v>679</v>
      </c>
      <c r="X20" s="202">
        <f t="shared" si="3"/>
        <v>28.069450186027282</v>
      </c>
    </row>
    <row r="21" spans="1:24" ht="9.75" customHeight="1">
      <c r="A21" s="302"/>
      <c r="B21" s="293" t="s">
        <v>109</v>
      </c>
      <c r="C21" s="294"/>
      <c r="D21" s="191">
        <v>59398</v>
      </c>
      <c r="E21" s="191">
        <v>19282</v>
      </c>
      <c r="F21" s="192">
        <f aca="true" t="shared" si="9" ref="F21:F28">E21/D21*100</f>
        <v>32.46237247045355</v>
      </c>
      <c r="G21" s="193">
        <v>3491</v>
      </c>
      <c r="H21" s="194">
        <v>204</v>
      </c>
      <c r="I21" s="195">
        <f t="shared" si="0"/>
        <v>5.84359782297336</v>
      </c>
      <c r="J21" s="196">
        <f aca="true" t="shared" si="10" ref="J21:J30">SUM(L21:O21)</f>
        <v>127</v>
      </c>
      <c r="K21" s="195">
        <f aca="true" t="shared" si="11" ref="K21:K30">J21/H21*100</f>
        <v>62.254901960784316</v>
      </c>
      <c r="L21" s="194">
        <v>57</v>
      </c>
      <c r="M21" s="194">
        <v>3</v>
      </c>
      <c r="N21" s="194">
        <v>1</v>
      </c>
      <c r="O21" s="194">
        <v>66</v>
      </c>
      <c r="P21" s="194">
        <v>38</v>
      </c>
      <c r="Q21" s="197">
        <v>39</v>
      </c>
      <c r="R21" s="198">
        <f t="shared" si="1"/>
        <v>0.08593526210254941</v>
      </c>
      <c r="S21" s="191">
        <v>1</v>
      </c>
      <c r="T21" s="199">
        <f t="shared" si="2"/>
        <v>0.028645087367516472</v>
      </c>
      <c r="U21" s="203">
        <f t="shared" si="8"/>
        <v>33.33333333333333</v>
      </c>
      <c r="V21" s="201">
        <f t="shared" si="4"/>
        <v>1.4705882352941175</v>
      </c>
      <c r="W21" s="191">
        <v>865</v>
      </c>
      <c r="X21" s="202">
        <f t="shared" si="3"/>
        <v>24.77800057290175</v>
      </c>
    </row>
    <row r="22" spans="1:24" ht="9.75" customHeight="1">
      <c r="A22" s="302"/>
      <c r="B22" s="293" t="s">
        <v>110</v>
      </c>
      <c r="C22" s="294"/>
      <c r="D22" s="191">
        <v>71343</v>
      </c>
      <c r="E22" s="191">
        <v>30798</v>
      </c>
      <c r="F22" s="192">
        <f t="shared" si="9"/>
        <v>43.16891636180144</v>
      </c>
      <c r="G22" s="193">
        <v>5825</v>
      </c>
      <c r="H22" s="194">
        <v>341</v>
      </c>
      <c r="I22" s="195">
        <f t="shared" si="0"/>
        <v>5.854077253218884</v>
      </c>
      <c r="J22" s="196">
        <f t="shared" si="10"/>
        <v>231</v>
      </c>
      <c r="K22" s="195">
        <f t="shared" si="11"/>
        <v>67.74193548387096</v>
      </c>
      <c r="L22" s="194">
        <v>93</v>
      </c>
      <c r="M22" s="194">
        <v>2</v>
      </c>
      <c r="N22" s="194">
        <v>2</v>
      </c>
      <c r="O22" s="194">
        <v>134</v>
      </c>
      <c r="P22" s="194">
        <v>55</v>
      </c>
      <c r="Q22" s="197">
        <v>55</v>
      </c>
      <c r="R22" s="198">
        <f t="shared" si="1"/>
        <v>0.034334763948497854</v>
      </c>
      <c r="S22" s="191">
        <v>1</v>
      </c>
      <c r="T22" s="199">
        <f t="shared" si="2"/>
        <v>0.017167381974248927</v>
      </c>
      <c r="U22" s="203">
        <f t="shared" si="8"/>
        <v>50</v>
      </c>
      <c r="V22" s="201">
        <f t="shared" si="4"/>
        <v>0.5865102639296188</v>
      </c>
      <c r="W22" s="191">
        <v>1254</v>
      </c>
      <c r="X22" s="202">
        <f t="shared" si="3"/>
        <v>21.527896995708154</v>
      </c>
    </row>
    <row r="23" spans="1:24" ht="9.75" customHeight="1">
      <c r="A23" s="302"/>
      <c r="B23" s="293" t="s">
        <v>111</v>
      </c>
      <c r="C23" s="294"/>
      <c r="D23" s="191">
        <v>74128</v>
      </c>
      <c r="E23" s="191">
        <v>46175</v>
      </c>
      <c r="F23" s="192">
        <f t="shared" si="9"/>
        <v>62.29090222318152</v>
      </c>
      <c r="G23" s="193">
        <v>11593</v>
      </c>
      <c r="H23" s="194">
        <v>687</v>
      </c>
      <c r="I23" s="195">
        <f t="shared" si="0"/>
        <v>5.925989821443975</v>
      </c>
      <c r="J23" s="196">
        <f t="shared" si="10"/>
        <v>446</v>
      </c>
      <c r="K23" s="195">
        <f t="shared" si="11"/>
        <v>64.91994177583697</v>
      </c>
      <c r="L23" s="194">
        <v>175</v>
      </c>
      <c r="M23" s="194">
        <v>5</v>
      </c>
      <c r="N23" s="194">
        <v>1</v>
      </c>
      <c r="O23" s="194">
        <v>265</v>
      </c>
      <c r="P23" s="194">
        <v>137</v>
      </c>
      <c r="Q23" s="197">
        <v>104</v>
      </c>
      <c r="R23" s="198">
        <f t="shared" si="1"/>
        <v>0.04312947468299836</v>
      </c>
      <c r="S23" s="191">
        <v>3</v>
      </c>
      <c r="T23" s="199">
        <f t="shared" si="2"/>
        <v>0.025877684809799018</v>
      </c>
      <c r="U23" s="203">
        <f t="shared" si="8"/>
        <v>60</v>
      </c>
      <c r="V23" s="201">
        <f t="shared" si="4"/>
        <v>0.727802037845706</v>
      </c>
      <c r="W23" s="191">
        <v>2464</v>
      </c>
      <c r="X23" s="202">
        <f t="shared" si="3"/>
        <v>21.254205123781592</v>
      </c>
    </row>
    <row r="24" spans="1:24" ht="9.75" customHeight="1">
      <c r="A24" s="302"/>
      <c r="B24" s="293" t="s">
        <v>112</v>
      </c>
      <c r="C24" s="294"/>
      <c r="D24" s="191">
        <v>64885</v>
      </c>
      <c r="E24" s="191">
        <v>49247</v>
      </c>
      <c r="F24" s="192">
        <f t="shared" si="9"/>
        <v>75.89889805039685</v>
      </c>
      <c r="G24" s="193">
        <v>14492</v>
      </c>
      <c r="H24" s="194">
        <v>903</v>
      </c>
      <c r="I24" s="195">
        <f t="shared" si="0"/>
        <v>6.231024013248689</v>
      </c>
      <c r="J24" s="196">
        <f t="shared" si="10"/>
        <v>606</v>
      </c>
      <c r="K24" s="195">
        <f t="shared" si="11"/>
        <v>67.109634551495</v>
      </c>
      <c r="L24" s="194">
        <v>212</v>
      </c>
      <c r="M24" s="194">
        <v>13</v>
      </c>
      <c r="N24" s="194">
        <v>3</v>
      </c>
      <c r="O24" s="194">
        <v>378</v>
      </c>
      <c r="P24" s="194">
        <v>168</v>
      </c>
      <c r="Q24" s="197">
        <v>129</v>
      </c>
      <c r="R24" s="198">
        <f t="shared" si="1"/>
        <v>0.08970466464256142</v>
      </c>
      <c r="S24" s="191">
        <v>6</v>
      </c>
      <c r="T24" s="199">
        <f t="shared" si="2"/>
        <v>0.04140215291195142</v>
      </c>
      <c r="U24" s="203">
        <f t="shared" si="8"/>
        <v>46.15384615384615</v>
      </c>
      <c r="V24" s="201">
        <f t="shared" si="4"/>
        <v>1.4396456256921373</v>
      </c>
      <c r="W24" s="191">
        <v>2265</v>
      </c>
      <c r="X24" s="202">
        <f t="shared" si="3"/>
        <v>15.629312724261663</v>
      </c>
    </row>
    <row r="25" spans="1:24" ht="9.75" customHeight="1">
      <c r="A25" s="302"/>
      <c r="B25" s="293" t="s">
        <v>113</v>
      </c>
      <c r="C25" s="294"/>
      <c r="D25" s="191">
        <v>58900</v>
      </c>
      <c r="E25" s="191">
        <v>50275</v>
      </c>
      <c r="F25" s="192">
        <f t="shared" si="9"/>
        <v>85.35653650254669</v>
      </c>
      <c r="G25" s="193">
        <v>15780</v>
      </c>
      <c r="H25" s="194">
        <v>1087</v>
      </c>
      <c r="I25" s="195">
        <f t="shared" si="0"/>
        <v>6.888466413181242</v>
      </c>
      <c r="J25" s="196">
        <f t="shared" si="10"/>
        <v>715</v>
      </c>
      <c r="K25" s="195">
        <f t="shared" si="11"/>
        <v>65.77736890524379</v>
      </c>
      <c r="L25" s="194">
        <v>219</v>
      </c>
      <c r="M25" s="194">
        <v>24</v>
      </c>
      <c r="N25" s="194">
        <v>4</v>
      </c>
      <c r="O25" s="194">
        <v>468</v>
      </c>
      <c r="P25" s="194">
        <v>219</v>
      </c>
      <c r="Q25" s="197">
        <v>153</v>
      </c>
      <c r="R25" s="198">
        <f t="shared" si="1"/>
        <v>0.1520912547528517</v>
      </c>
      <c r="S25" s="191">
        <v>13</v>
      </c>
      <c r="T25" s="199">
        <f t="shared" si="2"/>
        <v>0.08238276299112801</v>
      </c>
      <c r="U25" s="203">
        <f t="shared" si="8"/>
        <v>54.166666666666664</v>
      </c>
      <c r="V25" s="201">
        <f t="shared" si="4"/>
        <v>2.2079116835326587</v>
      </c>
      <c r="W25" s="191">
        <v>1920</v>
      </c>
      <c r="X25" s="202">
        <f t="shared" si="3"/>
        <v>12.167300380228136</v>
      </c>
    </row>
    <row r="26" spans="1:24" ht="9.75" customHeight="1">
      <c r="A26" s="302"/>
      <c r="B26" s="293" t="s">
        <v>114</v>
      </c>
      <c r="C26" s="294"/>
      <c r="D26" s="191">
        <v>56229</v>
      </c>
      <c r="E26" s="191">
        <v>47791</v>
      </c>
      <c r="F26" s="192">
        <f t="shared" si="9"/>
        <v>84.99350868768785</v>
      </c>
      <c r="G26" s="193">
        <v>14084</v>
      </c>
      <c r="H26" s="194">
        <v>1158</v>
      </c>
      <c r="I26" s="195">
        <f t="shared" si="0"/>
        <v>8.222095995455836</v>
      </c>
      <c r="J26" s="196">
        <f t="shared" si="10"/>
        <v>699</v>
      </c>
      <c r="K26" s="195">
        <f t="shared" si="11"/>
        <v>60.362694300518136</v>
      </c>
      <c r="L26" s="194">
        <v>232</v>
      </c>
      <c r="M26" s="194">
        <v>12</v>
      </c>
      <c r="N26" s="194">
        <v>4</v>
      </c>
      <c r="O26" s="194">
        <v>451</v>
      </c>
      <c r="P26" s="194">
        <v>252</v>
      </c>
      <c r="Q26" s="197">
        <v>207</v>
      </c>
      <c r="R26" s="198">
        <f t="shared" si="1"/>
        <v>0.08520306731042318</v>
      </c>
      <c r="S26" s="191">
        <v>5</v>
      </c>
      <c r="T26" s="199">
        <f t="shared" si="2"/>
        <v>0.03550127804600965</v>
      </c>
      <c r="U26" s="203">
        <f t="shared" si="8"/>
        <v>41.66666666666667</v>
      </c>
      <c r="V26" s="201">
        <f t="shared" si="4"/>
        <v>1.0362694300518136</v>
      </c>
      <c r="W26" s="191">
        <v>1270</v>
      </c>
      <c r="X26" s="202">
        <f t="shared" si="3"/>
        <v>9.017324623686452</v>
      </c>
    </row>
    <row r="27" spans="1:24" ht="9.75" customHeight="1">
      <c r="A27" s="302"/>
      <c r="B27" s="306" t="s">
        <v>115</v>
      </c>
      <c r="C27" s="307"/>
      <c r="D27" s="204">
        <v>92291</v>
      </c>
      <c r="E27" s="204">
        <v>69303</v>
      </c>
      <c r="F27" s="205">
        <f t="shared" si="9"/>
        <v>75.0918291057633</v>
      </c>
      <c r="G27" s="206">
        <v>11746</v>
      </c>
      <c r="H27" s="207">
        <v>1218</v>
      </c>
      <c r="I27" s="208">
        <f t="shared" si="0"/>
        <v>10.369487485101311</v>
      </c>
      <c r="J27" s="209">
        <f t="shared" si="10"/>
        <v>564</v>
      </c>
      <c r="K27" s="208">
        <f t="shared" si="11"/>
        <v>46.30541871921182</v>
      </c>
      <c r="L27" s="210">
        <v>184</v>
      </c>
      <c r="M27" s="210">
        <v>14</v>
      </c>
      <c r="N27" s="210">
        <v>7</v>
      </c>
      <c r="O27" s="210">
        <v>359</v>
      </c>
      <c r="P27" s="210">
        <v>410</v>
      </c>
      <c r="Q27" s="211">
        <v>244</v>
      </c>
      <c r="R27" s="212">
        <f t="shared" si="1"/>
        <v>0.11918951132300357</v>
      </c>
      <c r="S27" s="204">
        <v>10</v>
      </c>
      <c r="T27" s="213">
        <f t="shared" si="2"/>
        <v>0.08513536523071684</v>
      </c>
      <c r="U27" s="214">
        <f t="shared" si="8"/>
        <v>71.42857142857143</v>
      </c>
      <c r="V27" s="215">
        <f t="shared" si="4"/>
        <v>1.1494252873563218</v>
      </c>
      <c r="W27" s="204">
        <v>1469</v>
      </c>
      <c r="X27" s="216">
        <f t="shared" si="3"/>
        <v>12.506385152392305</v>
      </c>
    </row>
    <row r="28" spans="1:24" ht="9.75" customHeight="1">
      <c r="A28" s="302"/>
      <c r="B28" s="310" t="s">
        <v>51</v>
      </c>
      <c r="C28" s="311"/>
      <c r="D28" s="142">
        <v>591407</v>
      </c>
      <c r="E28" s="142">
        <v>346145</v>
      </c>
      <c r="F28" s="217">
        <f t="shared" si="9"/>
        <v>58.529067122979605</v>
      </c>
      <c r="G28" s="218">
        <v>81386</v>
      </c>
      <c r="H28" s="219">
        <v>5872</v>
      </c>
      <c r="I28" s="220">
        <f t="shared" si="0"/>
        <v>7.215000122871255</v>
      </c>
      <c r="J28" s="219">
        <f t="shared" si="10"/>
        <v>3552</v>
      </c>
      <c r="K28" s="220">
        <f t="shared" si="11"/>
        <v>60.49046321525886</v>
      </c>
      <c r="L28" s="142">
        <v>1260</v>
      </c>
      <c r="M28" s="142">
        <v>75</v>
      </c>
      <c r="N28" s="142">
        <v>22</v>
      </c>
      <c r="O28" s="142">
        <v>2195</v>
      </c>
      <c r="P28" s="142">
        <v>1333</v>
      </c>
      <c r="Q28" s="252">
        <v>987</v>
      </c>
      <c r="R28" s="222">
        <f t="shared" si="1"/>
        <v>0.09215344162386652</v>
      </c>
      <c r="S28" s="142">
        <v>40</v>
      </c>
      <c r="T28" s="223">
        <f t="shared" si="2"/>
        <v>0.049148502199395476</v>
      </c>
      <c r="U28" s="224">
        <f t="shared" si="8"/>
        <v>53.333333333333336</v>
      </c>
      <c r="V28" s="225">
        <f>M28/H28*100</f>
        <v>1.2772479564032697</v>
      </c>
      <c r="W28" s="142">
        <v>13210</v>
      </c>
      <c r="X28" s="226">
        <f t="shared" si="3"/>
        <v>16.231292851350354</v>
      </c>
    </row>
    <row r="29" spans="1:24" ht="9.75" customHeight="1">
      <c r="A29" s="302"/>
      <c r="B29" s="21" t="s">
        <v>116</v>
      </c>
      <c r="C29" s="227" t="s">
        <v>117</v>
      </c>
      <c r="D29" s="228" t="s">
        <v>118</v>
      </c>
      <c r="E29" s="228" t="s">
        <v>118</v>
      </c>
      <c r="F29" s="229" t="s">
        <v>118</v>
      </c>
      <c r="G29" s="230">
        <v>48442</v>
      </c>
      <c r="H29" s="231">
        <v>3730</v>
      </c>
      <c r="I29" s="232">
        <f t="shared" si="0"/>
        <v>7.699929812972214</v>
      </c>
      <c r="J29" s="233">
        <f>SUM(L29:O29)</f>
        <v>1993</v>
      </c>
      <c r="K29" s="232">
        <f t="shared" si="11"/>
        <v>53.43163538873995</v>
      </c>
      <c r="L29" s="234">
        <v>727</v>
      </c>
      <c r="M29" s="234">
        <v>47</v>
      </c>
      <c r="N29" s="234">
        <v>16</v>
      </c>
      <c r="O29" s="234">
        <v>1203</v>
      </c>
      <c r="P29" s="234">
        <v>1238</v>
      </c>
      <c r="Q29" s="235">
        <v>499</v>
      </c>
      <c r="R29" s="236">
        <f t="shared" si="1"/>
        <v>0.09702324429214318</v>
      </c>
      <c r="S29" s="237">
        <v>22</v>
      </c>
      <c r="T29" s="238">
        <f t="shared" si="2"/>
        <v>0.045415135626109576</v>
      </c>
      <c r="U29" s="239">
        <f t="shared" si="8"/>
        <v>46.808510638297875</v>
      </c>
      <c r="V29" s="240">
        <f>M29/H29*100</f>
        <v>1.260053619302949</v>
      </c>
      <c r="W29" s="241">
        <v>9360</v>
      </c>
      <c r="X29" s="242">
        <f t="shared" si="3"/>
        <v>19.322075884562985</v>
      </c>
    </row>
    <row r="30" spans="1:24" ht="9.75" customHeight="1" thickBot="1">
      <c r="A30" s="303"/>
      <c r="B30" s="32" t="s">
        <v>119</v>
      </c>
      <c r="C30" s="243" t="s">
        <v>120</v>
      </c>
      <c r="D30" s="244" t="s">
        <v>118</v>
      </c>
      <c r="E30" s="244" t="s">
        <v>118</v>
      </c>
      <c r="F30" s="245" t="s">
        <v>118</v>
      </c>
      <c r="G30" s="246">
        <v>32944</v>
      </c>
      <c r="H30" s="194">
        <v>2142</v>
      </c>
      <c r="I30" s="195">
        <f t="shared" si="0"/>
        <v>6.501942690626518</v>
      </c>
      <c r="J30" s="196">
        <f t="shared" si="10"/>
        <v>1559</v>
      </c>
      <c r="K30" s="195">
        <f t="shared" si="11"/>
        <v>72.78244631185807</v>
      </c>
      <c r="L30" s="247">
        <v>533</v>
      </c>
      <c r="M30" s="247">
        <v>28</v>
      </c>
      <c r="N30" s="247">
        <v>6</v>
      </c>
      <c r="O30" s="247">
        <v>992</v>
      </c>
      <c r="P30" s="247">
        <v>95</v>
      </c>
      <c r="Q30" s="248">
        <v>488</v>
      </c>
      <c r="R30" s="198">
        <f t="shared" si="1"/>
        <v>0.08499271491015055</v>
      </c>
      <c r="S30" s="249">
        <v>18</v>
      </c>
      <c r="T30" s="199">
        <f t="shared" si="2"/>
        <v>0.054638173870811074</v>
      </c>
      <c r="U30" s="203">
        <f t="shared" si="8"/>
        <v>64.28571428571429</v>
      </c>
      <c r="V30" s="201">
        <f t="shared" si="4"/>
        <v>1.3071895424836601</v>
      </c>
      <c r="W30" s="250">
        <v>3850</v>
      </c>
      <c r="X30" s="202">
        <f t="shared" si="3"/>
        <v>11.686498300145702</v>
      </c>
    </row>
    <row r="31" spans="1:24" ht="9.75" customHeight="1">
      <c r="A31" s="301" t="s">
        <v>121</v>
      </c>
      <c r="B31" s="304" t="s">
        <v>107</v>
      </c>
      <c r="C31" s="305"/>
      <c r="D31" s="180">
        <f>D7+D19</f>
        <v>115386</v>
      </c>
      <c r="E31" s="180">
        <f>E7+E19</f>
        <v>25778</v>
      </c>
      <c r="F31" s="181">
        <f>E31/D31*100</f>
        <v>22.340665245350387</v>
      </c>
      <c r="G31" s="182">
        <f aca="true" t="shared" si="12" ref="G31:G39">G7+G19</f>
        <v>2628</v>
      </c>
      <c r="H31" s="180">
        <f>SUM(L31:Q31)</f>
        <v>159</v>
      </c>
      <c r="I31" s="183">
        <f t="shared" si="0"/>
        <v>6.050228310502283</v>
      </c>
      <c r="J31" s="184">
        <f>SUM(L31:O31)</f>
        <v>93</v>
      </c>
      <c r="K31" s="183">
        <f>J31/H31*100</f>
        <v>58.490566037735846</v>
      </c>
      <c r="L31" s="180">
        <f>L7+L19</f>
        <v>44</v>
      </c>
      <c r="M31" s="180">
        <f>M7+M19</f>
        <v>2</v>
      </c>
      <c r="N31" s="180">
        <f aca="true" t="shared" si="13" ref="L31:Q39">N7+N19</f>
        <v>0</v>
      </c>
      <c r="O31" s="180">
        <f t="shared" si="13"/>
        <v>47</v>
      </c>
      <c r="P31" s="180">
        <f t="shared" si="13"/>
        <v>31</v>
      </c>
      <c r="Q31" s="185">
        <f t="shared" si="13"/>
        <v>35</v>
      </c>
      <c r="R31" s="186">
        <f t="shared" si="1"/>
        <v>0.076103500761035</v>
      </c>
      <c r="S31" s="180">
        <f aca="true" t="shared" si="14" ref="S31:S39">S7+S19</f>
        <v>1</v>
      </c>
      <c r="T31" s="187">
        <f t="shared" si="2"/>
        <v>0.0380517503805175</v>
      </c>
      <c r="U31" s="251">
        <f t="shared" si="8"/>
        <v>50</v>
      </c>
      <c r="V31" s="189">
        <f t="shared" si="4"/>
        <v>1.257861635220126</v>
      </c>
      <c r="W31" s="180">
        <f aca="true" t="shared" si="15" ref="W31:W39">W7+W19</f>
        <v>1375</v>
      </c>
      <c r="X31" s="190">
        <f t="shared" si="3"/>
        <v>52.32115677321156</v>
      </c>
    </row>
    <row r="32" spans="1:24" ht="9.75" customHeight="1">
      <c r="A32" s="302"/>
      <c r="B32" s="293" t="s">
        <v>108</v>
      </c>
      <c r="C32" s="294"/>
      <c r="D32" s="191">
        <f>D8+D20</f>
        <v>110948</v>
      </c>
      <c r="E32" s="191">
        <f>E8+E20</f>
        <v>21551</v>
      </c>
      <c r="F32" s="192">
        <f>E32/D32*100</f>
        <v>19.4244150412806</v>
      </c>
      <c r="G32" s="253">
        <f t="shared" si="12"/>
        <v>3249</v>
      </c>
      <c r="H32" s="194">
        <f aca="true" t="shared" si="16" ref="H32:H42">SUM(L32:Q32)</f>
        <v>196</v>
      </c>
      <c r="I32" s="195">
        <f t="shared" si="0"/>
        <v>6.032625423207141</v>
      </c>
      <c r="J32" s="196">
        <f>SUM(L32:O32)</f>
        <v>115</v>
      </c>
      <c r="K32" s="195">
        <f>J32/H32*100</f>
        <v>58.673469387755105</v>
      </c>
      <c r="L32" s="191">
        <f t="shared" si="13"/>
        <v>55</v>
      </c>
      <c r="M32" s="191">
        <f t="shared" si="13"/>
        <v>0</v>
      </c>
      <c r="N32" s="191">
        <f t="shared" si="13"/>
        <v>0</v>
      </c>
      <c r="O32" s="191">
        <f t="shared" si="13"/>
        <v>60</v>
      </c>
      <c r="P32" s="191">
        <f t="shared" si="13"/>
        <v>41</v>
      </c>
      <c r="Q32" s="254">
        <f t="shared" si="13"/>
        <v>40</v>
      </c>
      <c r="R32" s="198">
        <f t="shared" si="1"/>
        <v>0</v>
      </c>
      <c r="S32" s="191">
        <f t="shared" si="14"/>
        <v>0</v>
      </c>
      <c r="T32" s="199">
        <f t="shared" si="2"/>
        <v>0</v>
      </c>
      <c r="U32" s="200" t="str">
        <f t="shared" si="8"/>
        <v>N/A</v>
      </c>
      <c r="V32" s="201">
        <f t="shared" si="4"/>
        <v>0</v>
      </c>
      <c r="W32" s="191">
        <f t="shared" si="15"/>
        <v>922</v>
      </c>
      <c r="X32" s="202">
        <f t="shared" si="3"/>
        <v>28.37796244998461</v>
      </c>
    </row>
    <row r="33" spans="1:24" ht="9.75" customHeight="1">
      <c r="A33" s="302"/>
      <c r="B33" s="293" t="s">
        <v>109</v>
      </c>
      <c r="C33" s="294"/>
      <c r="D33" s="191">
        <f aca="true" t="shared" si="17" ref="D33:E39">D9+D21</f>
        <v>118382</v>
      </c>
      <c r="E33" s="191">
        <f t="shared" si="17"/>
        <v>26823</v>
      </c>
      <c r="F33" s="192">
        <f aca="true" t="shared" si="18" ref="F33:F40">E33/D33*100</f>
        <v>22.65800544001622</v>
      </c>
      <c r="G33" s="253">
        <f t="shared" si="12"/>
        <v>4757</v>
      </c>
      <c r="H33" s="194">
        <f t="shared" si="16"/>
        <v>274</v>
      </c>
      <c r="I33" s="195">
        <f t="shared" si="0"/>
        <v>5.759932730712634</v>
      </c>
      <c r="J33" s="196">
        <f aca="true" t="shared" si="19" ref="J33:J42">SUM(L33:O33)</f>
        <v>166</v>
      </c>
      <c r="K33" s="195">
        <f aca="true" t="shared" si="20" ref="K33:K42">J33/H33*100</f>
        <v>60.58394160583942</v>
      </c>
      <c r="L33" s="191">
        <f t="shared" si="13"/>
        <v>68</v>
      </c>
      <c r="M33" s="191">
        <f t="shared" si="13"/>
        <v>5</v>
      </c>
      <c r="N33" s="191">
        <f t="shared" si="13"/>
        <v>1</v>
      </c>
      <c r="O33" s="191">
        <f t="shared" si="13"/>
        <v>92</v>
      </c>
      <c r="P33" s="191">
        <f t="shared" si="13"/>
        <v>50</v>
      </c>
      <c r="Q33" s="254">
        <f t="shared" si="13"/>
        <v>58</v>
      </c>
      <c r="R33" s="198">
        <f t="shared" si="1"/>
        <v>0.10510826150935462</v>
      </c>
      <c r="S33" s="191">
        <f t="shared" si="14"/>
        <v>2</v>
      </c>
      <c r="T33" s="199">
        <f t="shared" si="2"/>
        <v>0.04204330460374186</v>
      </c>
      <c r="U33" s="203">
        <f t="shared" si="8"/>
        <v>40</v>
      </c>
      <c r="V33" s="201">
        <f t="shared" si="4"/>
        <v>1.824817518248175</v>
      </c>
      <c r="W33" s="191">
        <f t="shared" si="15"/>
        <v>1214</v>
      </c>
      <c r="X33" s="202">
        <f t="shared" si="3"/>
        <v>25.520285894471307</v>
      </c>
    </row>
    <row r="34" spans="1:24" ht="9.75" customHeight="1">
      <c r="A34" s="302"/>
      <c r="B34" s="293" t="s">
        <v>110</v>
      </c>
      <c r="C34" s="294"/>
      <c r="D34" s="191">
        <f t="shared" si="17"/>
        <v>141654</v>
      </c>
      <c r="E34" s="191">
        <f t="shared" si="17"/>
        <v>41287</v>
      </c>
      <c r="F34" s="192">
        <f t="shared" si="18"/>
        <v>29.146370734324478</v>
      </c>
      <c r="G34" s="253">
        <f t="shared" si="12"/>
        <v>7809</v>
      </c>
      <c r="H34" s="194">
        <f t="shared" si="16"/>
        <v>474</v>
      </c>
      <c r="I34" s="195">
        <f t="shared" si="0"/>
        <v>6.069919323857087</v>
      </c>
      <c r="J34" s="196">
        <f t="shared" si="19"/>
        <v>309</v>
      </c>
      <c r="K34" s="195">
        <f t="shared" si="20"/>
        <v>65.18987341772153</v>
      </c>
      <c r="L34" s="191">
        <f t="shared" si="13"/>
        <v>111</v>
      </c>
      <c r="M34" s="191">
        <f t="shared" si="13"/>
        <v>5</v>
      </c>
      <c r="N34" s="191">
        <f t="shared" si="13"/>
        <v>5</v>
      </c>
      <c r="O34" s="191">
        <f t="shared" si="13"/>
        <v>188</v>
      </c>
      <c r="P34" s="191">
        <f t="shared" si="13"/>
        <v>75</v>
      </c>
      <c r="Q34" s="254">
        <f t="shared" si="13"/>
        <v>90</v>
      </c>
      <c r="R34" s="198">
        <f t="shared" si="1"/>
        <v>0.06402868485081316</v>
      </c>
      <c r="S34" s="191">
        <f t="shared" si="14"/>
        <v>4</v>
      </c>
      <c r="T34" s="199">
        <f t="shared" si="2"/>
        <v>0.05122294788065053</v>
      </c>
      <c r="U34" s="203">
        <f t="shared" si="8"/>
        <v>80</v>
      </c>
      <c r="V34" s="201">
        <f t="shared" si="4"/>
        <v>1.0548523206751055</v>
      </c>
      <c r="W34" s="191">
        <f t="shared" si="15"/>
        <v>1784</v>
      </c>
      <c r="X34" s="202">
        <f t="shared" si="3"/>
        <v>22.845434754770135</v>
      </c>
    </row>
    <row r="35" spans="1:24" ht="9.75" customHeight="1">
      <c r="A35" s="302"/>
      <c r="B35" s="293" t="s">
        <v>111</v>
      </c>
      <c r="C35" s="294"/>
      <c r="D35" s="191">
        <f t="shared" si="17"/>
        <v>144911</v>
      </c>
      <c r="E35" s="191">
        <f t="shared" si="17"/>
        <v>75855</v>
      </c>
      <c r="F35" s="192">
        <f t="shared" si="18"/>
        <v>52.34592266977663</v>
      </c>
      <c r="G35" s="253">
        <f t="shared" si="12"/>
        <v>16486</v>
      </c>
      <c r="H35" s="194">
        <f>SUM(L35:Q35)</f>
        <v>1056</v>
      </c>
      <c r="I35" s="195">
        <f t="shared" si="0"/>
        <v>6.405434914472886</v>
      </c>
      <c r="J35" s="196">
        <f t="shared" si="19"/>
        <v>663</v>
      </c>
      <c r="K35" s="195">
        <f t="shared" si="20"/>
        <v>62.78409090909091</v>
      </c>
      <c r="L35" s="191">
        <f t="shared" si="13"/>
        <v>213</v>
      </c>
      <c r="M35" s="191">
        <f t="shared" si="13"/>
        <v>16</v>
      </c>
      <c r="N35" s="191">
        <f t="shared" si="13"/>
        <v>1</v>
      </c>
      <c r="O35" s="191">
        <f t="shared" si="13"/>
        <v>433</v>
      </c>
      <c r="P35" s="191">
        <f t="shared" si="13"/>
        <v>200</v>
      </c>
      <c r="Q35" s="254">
        <f t="shared" si="13"/>
        <v>193</v>
      </c>
      <c r="R35" s="198">
        <f t="shared" si="1"/>
        <v>0.09705204415868009</v>
      </c>
      <c r="S35" s="191">
        <f t="shared" si="14"/>
        <v>9</v>
      </c>
      <c r="T35" s="199">
        <f t="shared" si="2"/>
        <v>0.05459177483925755</v>
      </c>
      <c r="U35" s="203">
        <f t="shared" si="8"/>
        <v>56.25</v>
      </c>
      <c r="V35" s="201">
        <f t="shared" si="4"/>
        <v>1.5151515151515151</v>
      </c>
      <c r="W35" s="191">
        <f t="shared" si="15"/>
        <v>4033</v>
      </c>
      <c r="X35" s="202">
        <f t="shared" si="3"/>
        <v>24.463180880747302</v>
      </c>
    </row>
    <row r="36" spans="1:24" ht="9.75" customHeight="1">
      <c r="A36" s="302"/>
      <c r="B36" s="293" t="s">
        <v>112</v>
      </c>
      <c r="C36" s="294"/>
      <c r="D36" s="191">
        <f t="shared" si="17"/>
        <v>123872</v>
      </c>
      <c r="E36" s="191">
        <f t="shared" si="17"/>
        <v>85852</v>
      </c>
      <c r="F36" s="192">
        <f t="shared" si="18"/>
        <v>69.3070266081116</v>
      </c>
      <c r="G36" s="253">
        <f t="shared" si="12"/>
        <v>23300</v>
      </c>
      <c r="H36" s="194">
        <f t="shared" si="16"/>
        <v>1668</v>
      </c>
      <c r="I36" s="195">
        <f t="shared" si="0"/>
        <v>7.1587982832618025</v>
      </c>
      <c r="J36" s="196">
        <f t="shared" si="19"/>
        <v>1086</v>
      </c>
      <c r="K36" s="195">
        <f t="shared" si="20"/>
        <v>65.10791366906474</v>
      </c>
      <c r="L36" s="191">
        <f t="shared" si="13"/>
        <v>311</v>
      </c>
      <c r="M36" s="191">
        <f t="shared" si="13"/>
        <v>36</v>
      </c>
      <c r="N36" s="191">
        <f t="shared" si="13"/>
        <v>7</v>
      </c>
      <c r="O36" s="191">
        <f t="shared" si="13"/>
        <v>732</v>
      </c>
      <c r="P36" s="191">
        <f t="shared" si="13"/>
        <v>318</v>
      </c>
      <c r="Q36" s="254">
        <f t="shared" si="13"/>
        <v>264</v>
      </c>
      <c r="R36" s="198">
        <f t="shared" si="1"/>
        <v>0.15450643776824036</v>
      </c>
      <c r="S36" s="191">
        <f t="shared" si="14"/>
        <v>15</v>
      </c>
      <c r="T36" s="199">
        <f t="shared" si="2"/>
        <v>0.06437768240343347</v>
      </c>
      <c r="U36" s="203">
        <f t="shared" si="8"/>
        <v>41.66666666666667</v>
      </c>
      <c r="V36" s="201">
        <f t="shared" si="4"/>
        <v>2.158273381294964</v>
      </c>
      <c r="W36" s="191">
        <f t="shared" si="15"/>
        <v>4183</v>
      </c>
      <c r="X36" s="202">
        <f t="shared" si="3"/>
        <v>17.952789699570815</v>
      </c>
    </row>
    <row r="37" spans="1:24" ht="9.75" customHeight="1">
      <c r="A37" s="302"/>
      <c r="B37" s="293" t="s">
        <v>113</v>
      </c>
      <c r="C37" s="294"/>
      <c r="D37" s="191">
        <f t="shared" si="17"/>
        <v>108062</v>
      </c>
      <c r="E37" s="191">
        <f t="shared" si="17"/>
        <v>87469</v>
      </c>
      <c r="F37" s="192">
        <f t="shared" si="18"/>
        <v>80.94334733763951</v>
      </c>
      <c r="G37" s="253">
        <f t="shared" si="12"/>
        <v>26029</v>
      </c>
      <c r="H37" s="194">
        <f t="shared" si="16"/>
        <v>2020</v>
      </c>
      <c r="I37" s="195">
        <f t="shared" si="0"/>
        <v>7.760574743555265</v>
      </c>
      <c r="J37" s="196">
        <f t="shared" si="19"/>
        <v>1302</v>
      </c>
      <c r="K37" s="195">
        <f t="shared" si="20"/>
        <v>64.45544554455445</v>
      </c>
      <c r="L37" s="191">
        <f t="shared" si="13"/>
        <v>344</v>
      </c>
      <c r="M37" s="191">
        <f t="shared" si="13"/>
        <v>57</v>
      </c>
      <c r="N37" s="191">
        <f t="shared" si="13"/>
        <v>8</v>
      </c>
      <c r="O37" s="191">
        <f t="shared" si="13"/>
        <v>893</v>
      </c>
      <c r="P37" s="191">
        <f t="shared" si="13"/>
        <v>404</v>
      </c>
      <c r="Q37" s="254">
        <f t="shared" si="13"/>
        <v>314</v>
      </c>
      <c r="R37" s="198">
        <f t="shared" si="1"/>
        <v>0.2189865150409159</v>
      </c>
      <c r="S37" s="191">
        <f t="shared" si="14"/>
        <v>31</v>
      </c>
      <c r="T37" s="199">
        <f t="shared" si="2"/>
        <v>0.11909792923277883</v>
      </c>
      <c r="U37" s="203">
        <f t="shared" si="8"/>
        <v>54.385964912280706</v>
      </c>
      <c r="V37" s="201">
        <f t="shared" si="4"/>
        <v>2.821782178217822</v>
      </c>
      <c r="W37" s="191">
        <f t="shared" si="15"/>
        <v>3526</v>
      </c>
      <c r="X37" s="202">
        <f t="shared" si="3"/>
        <v>13.54642898305736</v>
      </c>
    </row>
    <row r="38" spans="1:24" ht="9.75" customHeight="1">
      <c r="A38" s="302"/>
      <c r="B38" s="293" t="s">
        <v>114</v>
      </c>
      <c r="C38" s="294"/>
      <c r="D38" s="191">
        <f t="shared" si="17"/>
        <v>98453</v>
      </c>
      <c r="E38" s="191">
        <f t="shared" si="17"/>
        <v>81333</v>
      </c>
      <c r="F38" s="192">
        <f t="shared" si="18"/>
        <v>82.61099204696657</v>
      </c>
      <c r="G38" s="253">
        <f t="shared" si="12"/>
        <v>23707</v>
      </c>
      <c r="H38" s="194">
        <f t="shared" si="16"/>
        <v>2098</v>
      </c>
      <c r="I38" s="195">
        <f t="shared" si="0"/>
        <v>8.84970683764289</v>
      </c>
      <c r="J38" s="196">
        <f t="shared" si="19"/>
        <v>1266</v>
      </c>
      <c r="K38" s="195">
        <f t="shared" si="20"/>
        <v>60.343183984747384</v>
      </c>
      <c r="L38" s="191">
        <f t="shared" si="13"/>
        <v>357</v>
      </c>
      <c r="M38" s="191">
        <f t="shared" si="13"/>
        <v>29</v>
      </c>
      <c r="N38" s="191">
        <f t="shared" si="13"/>
        <v>7</v>
      </c>
      <c r="O38" s="191">
        <f t="shared" si="13"/>
        <v>873</v>
      </c>
      <c r="P38" s="191">
        <f t="shared" si="13"/>
        <v>457</v>
      </c>
      <c r="Q38" s="254">
        <f t="shared" si="13"/>
        <v>375</v>
      </c>
      <c r="R38" s="198">
        <f t="shared" si="1"/>
        <v>0.12232673893786646</v>
      </c>
      <c r="S38" s="191">
        <f t="shared" si="14"/>
        <v>10</v>
      </c>
      <c r="T38" s="199">
        <f t="shared" si="2"/>
        <v>0.042181634116505676</v>
      </c>
      <c r="U38" s="203">
        <f t="shared" si="8"/>
        <v>34.48275862068966</v>
      </c>
      <c r="V38" s="201">
        <f t="shared" si="4"/>
        <v>1.3822688274547188</v>
      </c>
      <c r="W38" s="191">
        <f t="shared" si="15"/>
        <v>2207</v>
      </c>
      <c r="X38" s="202">
        <f t="shared" si="3"/>
        <v>9.309486649512802</v>
      </c>
    </row>
    <row r="39" spans="1:24" ht="9.75" customHeight="1">
      <c r="A39" s="302"/>
      <c r="B39" s="306" t="s">
        <v>115</v>
      </c>
      <c r="C39" s="307"/>
      <c r="D39" s="191">
        <f t="shared" si="17"/>
        <v>137031</v>
      </c>
      <c r="E39" s="191">
        <f t="shared" si="17"/>
        <v>103030</v>
      </c>
      <c r="F39" s="205">
        <f t="shared" si="18"/>
        <v>75.18736636235597</v>
      </c>
      <c r="G39" s="253">
        <f t="shared" si="12"/>
        <v>19766</v>
      </c>
      <c r="H39" s="207">
        <f t="shared" si="16"/>
        <v>2114</v>
      </c>
      <c r="I39" s="208">
        <f t="shared" si="0"/>
        <v>10.69513305676414</v>
      </c>
      <c r="J39" s="209">
        <f t="shared" si="19"/>
        <v>1074</v>
      </c>
      <c r="K39" s="208">
        <f t="shared" si="20"/>
        <v>50.804162724692524</v>
      </c>
      <c r="L39" s="191">
        <f t="shared" si="13"/>
        <v>331</v>
      </c>
      <c r="M39" s="191">
        <f t="shared" si="13"/>
        <v>32</v>
      </c>
      <c r="N39" s="191">
        <f t="shared" si="13"/>
        <v>13</v>
      </c>
      <c r="O39" s="191">
        <f t="shared" si="13"/>
        <v>698</v>
      </c>
      <c r="P39" s="191">
        <f t="shared" si="13"/>
        <v>636</v>
      </c>
      <c r="Q39" s="254">
        <f t="shared" si="13"/>
        <v>404</v>
      </c>
      <c r="R39" s="212">
        <f t="shared" si="1"/>
        <v>0.161894161691794</v>
      </c>
      <c r="S39" s="191">
        <f t="shared" si="14"/>
        <v>22</v>
      </c>
      <c r="T39" s="213">
        <f t="shared" si="2"/>
        <v>0.11130223616310837</v>
      </c>
      <c r="U39" s="214">
        <f t="shared" si="8"/>
        <v>68.75</v>
      </c>
      <c r="V39" s="215">
        <f t="shared" si="4"/>
        <v>1.5137180700094608</v>
      </c>
      <c r="W39" s="191">
        <f t="shared" si="15"/>
        <v>2262</v>
      </c>
      <c r="X39" s="216">
        <f t="shared" si="3"/>
        <v>11.443893554588689</v>
      </c>
    </row>
    <row r="40" spans="1:24" ht="9.75" customHeight="1">
      <c r="A40" s="302"/>
      <c r="B40" s="310" t="s">
        <v>51</v>
      </c>
      <c r="C40" s="311"/>
      <c r="D40" s="142">
        <f>SUM(D31:D39)</f>
        <v>1098699</v>
      </c>
      <c r="E40" s="142">
        <f>SUM(E31:E39)</f>
        <v>548978</v>
      </c>
      <c r="F40" s="262">
        <f t="shared" si="18"/>
        <v>49.96618728150295</v>
      </c>
      <c r="G40" s="255">
        <f>SUM(G31:G39)</f>
        <v>127731</v>
      </c>
      <c r="H40" s="219">
        <f>SUM(L40:Q40)</f>
        <v>10059</v>
      </c>
      <c r="I40" s="220">
        <f t="shared" si="0"/>
        <v>7.875143857012001</v>
      </c>
      <c r="J40" s="219">
        <f t="shared" si="19"/>
        <v>6074</v>
      </c>
      <c r="K40" s="220">
        <f t="shared" si="20"/>
        <v>60.38373595784869</v>
      </c>
      <c r="L40" s="142">
        <f aca="true" t="shared" si="21" ref="L40:Q40">SUM(L31:L39)</f>
        <v>1834</v>
      </c>
      <c r="M40" s="142">
        <f t="shared" si="21"/>
        <v>182</v>
      </c>
      <c r="N40" s="142">
        <f t="shared" si="21"/>
        <v>42</v>
      </c>
      <c r="O40" s="142">
        <f t="shared" si="21"/>
        <v>4016</v>
      </c>
      <c r="P40" s="142">
        <f t="shared" si="21"/>
        <v>2212</v>
      </c>
      <c r="Q40" s="252">
        <f t="shared" si="21"/>
        <v>1773</v>
      </c>
      <c r="R40" s="222">
        <f t="shared" si="1"/>
        <v>0.14248694522081562</v>
      </c>
      <c r="S40" s="142">
        <f>SUM(S31:S39)</f>
        <v>94</v>
      </c>
      <c r="T40" s="223">
        <f t="shared" si="2"/>
        <v>0.07359215852064104</v>
      </c>
      <c r="U40" s="224">
        <f t="shared" si="8"/>
        <v>51.64835164835166</v>
      </c>
      <c r="V40" s="225">
        <f t="shared" si="4"/>
        <v>1.8093249826026443</v>
      </c>
      <c r="W40" s="142">
        <f>SUM(W31:W39)</f>
        <v>21506</v>
      </c>
      <c r="X40" s="226">
        <f t="shared" si="3"/>
        <v>16.836946395158574</v>
      </c>
    </row>
    <row r="41" spans="1:24" ht="9.75" customHeight="1">
      <c r="A41" s="302"/>
      <c r="B41" s="21" t="s">
        <v>116</v>
      </c>
      <c r="C41" s="227" t="s">
        <v>117</v>
      </c>
      <c r="D41" s="228" t="s">
        <v>118</v>
      </c>
      <c r="E41" s="228" t="s">
        <v>118</v>
      </c>
      <c r="F41" s="229" t="s">
        <v>118</v>
      </c>
      <c r="G41" s="230">
        <f>G17+G29</f>
        <v>73931</v>
      </c>
      <c r="H41" s="231">
        <f>SUM(L41:Q41)</f>
        <v>6237</v>
      </c>
      <c r="I41" s="232">
        <f t="shared" si="0"/>
        <v>8.436244606457374</v>
      </c>
      <c r="J41" s="233">
        <f>SUM(L41:O41)</f>
        <v>3367</v>
      </c>
      <c r="K41" s="232">
        <f t="shared" si="20"/>
        <v>53.98428731762065</v>
      </c>
      <c r="L41" s="234">
        <f aca="true" t="shared" si="22" ref="L41:Q42">L17+L29</f>
        <v>1055</v>
      </c>
      <c r="M41" s="234">
        <f t="shared" si="22"/>
        <v>115</v>
      </c>
      <c r="N41" s="234">
        <f t="shared" si="22"/>
        <v>29</v>
      </c>
      <c r="O41" s="234">
        <f t="shared" si="22"/>
        <v>2168</v>
      </c>
      <c r="P41" s="234">
        <f>P17+P29</f>
        <v>2035</v>
      </c>
      <c r="Q41" s="235">
        <f t="shared" si="22"/>
        <v>835</v>
      </c>
      <c r="R41" s="236">
        <f t="shared" si="1"/>
        <v>0.1555504456858422</v>
      </c>
      <c r="S41" s="234">
        <f>S17+S29</f>
        <v>58</v>
      </c>
      <c r="T41" s="238">
        <f t="shared" si="2"/>
        <v>0.07845152912851172</v>
      </c>
      <c r="U41" s="239">
        <f t="shared" si="8"/>
        <v>50.43478260869565</v>
      </c>
      <c r="V41" s="240">
        <f>M41/H41*100</f>
        <v>1.8438351771685104</v>
      </c>
      <c r="W41" s="234">
        <f>W17+W29</f>
        <v>14740</v>
      </c>
      <c r="X41" s="242">
        <f t="shared" si="3"/>
        <v>19.937509299211424</v>
      </c>
    </row>
    <row r="42" spans="1:24" ht="9.75" customHeight="1" thickBot="1">
      <c r="A42" s="303"/>
      <c r="B42" s="32" t="s">
        <v>119</v>
      </c>
      <c r="C42" s="243" t="s">
        <v>120</v>
      </c>
      <c r="D42" s="244" t="s">
        <v>118</v>
      </c>
      <c r="E42" s="244" t="s">
        <v>118</v>
      </c>
      <c r="F42" s="245" t="s">
        <v>118</v>
      </c>
      <c r="G42" s="246">
        <f>G18+G30</f>
        <v>53171</v>
      </c>
      <c r="H42" s="247">
        <f t="shared" si="16"/>
        <v>3822</v>
      </c>
      <c r="I42" s="256">
        <f t="shared" si="0"/>
        <v>7.188128867239661</v>
      </c>
      <c r="J42" s="247">
        <f t="shared" si="19"/>
        <v>2707</v>
      </c>
      <c r="K42" s="256">
        <f t="shared" si="20"/>
        <v>70.82679225536369</v>
      </c>
      <c r="L42" s="247">
        <f t="shared" si="22"/>
        <v>779</v>
      </c>
      <c r="M42" s="247">
        <f t="shared" si="22"/>
        <v>67</v>
      </c>
      <c r="N42" s="247">
        <f t="shared" si="22"/>
        <v>13</v>
      </c>
      <c r="O42" s="247">
        <f t="shared" si="22"/>
        <v>1848</v>
      </c>
      <c r="P42" s="247">
        <f t="shared" si="22"/>
        <v>177</v>
      </c>
      <c r="Q42" s="248">
        <f t="shared" si="22"/>
        <v>938</v>
      </c>
      <c r="R42" s="257">
        <f t="shared" si="1"/>
        <v>0.126008538489026</v>
      </c>
      <c r="S42" s="247">
        <f>S18+S30</f>
        <v>36</v>
      </c>
      <c r="T42" s="258">
        <f t="shared" si="2"/>
        <v>0.06770608038216322</v>
      </c>
      <c r="U42" s="259">
        <f t="shared" si="8"/>
        <v>53.73134328358209</v>
      </c>
      <c r="V42" s="260">
        <f>M42/H42*100</f>
        <v>1.7530088958660386</v>
      </c>
      <c r="W42" s="247">
        <f>W18+W30</f>
        <v>6766</v>
      </c>
      <c r="X42" s="261">
        <f t="shared" si="3"/>
        <v>12.724981662936564</v>
      </c>
    </row>
  </sheetData>
  <sheetProtection/>
  <mergeCells count="39">
    <mergeCell ref="B37:C37"/>
    <mergeCell ref="B38:C38"/>
    <mergeCell ref="B39:C39"/>
    <mergeCell ref="B31:C31"/>
    <mergeCell ref="B32:C32"/>
    <mergeCell ref="B33:C33"/>
    <mergeCell ref="B34:C34"/>
    <mergeCell ref="B35:C35"/>
    <mergeCell ref="B36:C36"/>
    <mergeCell ref="B40:C40"/>
    <mergeCell ref="B27:C27"/>
    <mergeCell ref="B28:C28"/>
    <mergeCell ref="A19:A30"/>
    <mergeCell ref="B19:C19"/>
    <mergeCell ref="B20:C20"/>
    <mergeCell ref="B21:C21"/>
    <mergeCell ref="B22:C22"/>
    <mergeCell ref="B23:C23"/>
    <mergeCell ref="A31:A42"/>
    <mergeCell ref="B24:C24"/>
    <mergeCell ref="B25:C25"/>
    <mergeCell ref="B26:C26"/>
    <mergeCell ref="L4:O4"/>
    <mergeCell ref="R4:U4"/>
    <mergeCell ref="B9:C9"/>
    <mergeCell ref="B10:C10"/>
    <mergeCell ref="B11:C11"/>
    <mergeCell ref="B12:C12"/>
    <mergeCell ref="B16:C16"/>
    <mergeCell ref="W4:X4"/>
    <mergeCell ref="B13:C13"/>
    <mergeCell ref="A4:C6"/>
    <mergeCell ref="G4:I4"/>
    <mergeCell ref="J4:K4"/>
    <mergeCell ref="A7:A18"/>
    <mergeCell ref="B7:C7"/>
    <mergeCell ref="B8:C8"/>
    <mergeCell ref="B14:C14"/>
    <mergeCell ref="B15:C15"/>
  </mergeCells>
  <printOptions/>
  <pageMargins left="0.7874015748031497" right="0.3937007874015748" top="0.7874015748031497" bottom="0.7874015748031497" header="0" footer="0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okayamaken</dc:creator>
  <cp:keywords/>
  <dc:description/>
  <cp:lastModifiedBy>okayamaken</cp:lastModifiedBy>
  <cp:lastPrinted>2012-03-02T09:42:05Z</cp:lastPrinted>
  <dcterms:created xsi:type="dcterms:W3CDTF">2011-03-30T09:02:24Z</dcterms:created>
  <dcterms:modified xsi:type="dcterms:W3CDTF">2012-03-28T05:33:02Z</dcterms:modified>
  <cp:category/>
  <cp:version/>
  <cp:contentType/>
  <cp:contentStatus/>
</cp:coreProperties>
</file>